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15" windowWidth="19095" windowHeight="11520" firstSheet="1" activeTab="3"/>
  </bookViews>
  <sheets>
    <sheet name="1 день" sheetId="7" r:id="rId1"/>
    <sheet name="2 день" sheetId="8" r:id="rId2"/>
    <sheet name="3 день" sheetId="9" r:id="rId3"/>
    <sheet name="4 день" sheetId="10" r:id="rId4"/>
    <sheet name="5 день" sheetId="3" r:id="rId5"/>
    <sheet name="6 день" sheetId="13" r:id="rId6"/>
    <sheet name="7 день" sheetId="1" r:id="rId7"/>
    <sheet name="8 день" sheetId="2" r:id="rId8"/>
    <sheet name="9 день" sheetId="4" r:id="rId9"/>
    <sheet name="10 день" sheetId="5" r:id="rId10"/>
    <sheet name="11 день" sheetId="6" r:id="rId11"/>
    <sheet name="12 день" sheetId="11" r:id="rId12"/>
  </sheets>
  <calcPr calcId="124519"/>
</workbook>
</file>

<file path=xl/calcChain.xml><?xml version="1.0" encoding="utf-8"?>
<calcChain xmlns="http://schemas.openxmlformats.org/spreadsheetml/2006/main">
  <c r="A19" i="6"/>
  <c r="A6" i="5" l="1"/>
  <c r="A10" i="1"/>
  <c r="A9"/>
  <c r="A8"/>
  <c r="A6"/>
  <c r="A10" i="8" l="1"/>
  <c r="A9"/>
  <c r="A6" i="10"/>
  <c r="A16" i="3"/>
  <c r="A7" i="11"/>
  <c r="E11"/>
  <c r="F11"/>
  <c r="G11"/>
  <c r="H11"/>
  <c r="I11"/>
  <c r="J11"/>
  <c r="K11"/>
  <c r="L11"/>
  <c r="M11"/>
  <c r="N11"/>
  <c r="O11"/>
  <c r="D11"/>
  <c r="E10"/>
  <c r="F10"/>
  <c r="G10"/>
  <c r="H10"/>
  <c r="I10"/>
  <c r="J10"/>
  <c r="K10"/>
  <c r="L10"/>
  <c r="M10"/>
  <c r="N10"/>
  <c r="O10"/>
  <c r="D10"/>
  <c r="A6" l="1"/>
  <c r="A9"/>
  <c r="A6" i="6"/>
  <c r="A7"/>
  <c r="A16" l="1"/>
  <c r="A8"/>
  <c r="A17"/>
  <c r="A18" i="1"/>
  <c r="A15" i="5"/>
  <c r="A18"/>
  <c r="A9"/>
  <c r="A8"/>
  <c r="A7"/>
  <c r="A16" i="4" l="1"/>
  <c r="A15"/>
  <c r="A19"/>
  <c r="A10"/>
  <c r="A9"/>
  <c r="A8"/>
  <c r="A7"/>
  <c r="A6"/>
  <c r="A15" i="2"/>
  <c r="A16"/>
  <c r="A19"/>
  <c r="A9"/>
  <c r="A8"/>
  <c r="E22" i="1"/>
  <c r="F22"/>
  <c r="G22"/>
  <c r="H22"/>
  <c r="I22"/>
  <c r="J22"/>
  <c r="K22"/>
  <c r="L22"/>
  <c r="M22"/>
  <c r="N22"/>
  <c r="O22"/>
  <c r="D22"/>
  <c r="E12"/>
  <c r="F12"/>
  <c r="G12"/>
  <c r="H12"/>
  <c r="I12"/>
  <c r="J12"/>
  <c r="K12"/>
  <c r="L12"/>
  <c r="M12"/>
  <c r="N12"/>
  <c r="O12"/>
  <c r="D12"/>
  <c r="A7"/>
  <c r="A6" i="2"/>
  <c r="A16" i="1"/>
  <c r="A15"/>
  <c r="A17"/>
  <c r="A20"/>
  <c r="A18" i="6"/>
  <c r="A10"/>
  <c r="A10" i="5"/>
  <c r="A17"/>
  <c r="A18" i="4"/>
  <c r="A11"/>
  <c r="A10" i="2"/>
  <c r="A18"/>
  <c r="A19" i="1"/>
  <c r="A11"/>
  <c r="A6" i="13"/>
  <c r="A7"/>
  <c r="A8"/>
  <c r="A18" i="9"/>
  <c r="A15" i="3"/>
  <c r="A18" i="7"/>
  <c r="A17"/>
  <c r="A16"/>
  <c r="A18" i="3"/>
  <c r="A17"/>
  <c r="A15" i="6"/>
  <c r="A10" i="3"/>
  <c r="A9"/>
  <c r="A7"/>
  <c r="O23" i="1" l="1"/>
  <c r="M23"/>
  <c r="K23"/>
  <c r="I23"/>
  <c r="G23"/>
  <c r="E23"/>
  <c r="D23"/>
  <c r="N23"/>
  <c r="L23"/>
  <c r="J23"/>
  <c r="H23"/>
  <c r="F23"/>
  <c r="A6" i="3"/>
  <c r="A18" i="10"/>
  <c r="A17"/>
  <c r="A14" l="1"/>
  <c r="A9"/>
  <c r="A8"/>
  <c r="A7"/>
  <c r="A20" i="9"/>
  <c r="A19"/>
  <c r="A17" l="1"/>
  <c r="A16"/>
  <c r="A11"/>
  <c r="A10"/>
  <c r="A9"/>
  <c r="A8"/>
  <c r="A7"/>
  <c r="A6"/>
  <c r="A20" i="8"/>
  <c r="A19"/>
  <c r="A17" l="1"/>
  <c r="A16"/>
  <c r="A11" l="1"/>
  <c r="A8"/>
  <c r="A7"/>
  <c r="A6" l="1"/>
  <c r="A20" i="7" l="1"/>
  <c r="A19"/>
  <c r="A9" l="1"/>
  <c r="A8" l="1"/>
  <c r="A7"/>
  <c r="A6" l="1"/>
  <c r="A14" i="2"/>
  <c r="A13" i="10"/>
  <c r="A15" i="9"/>
  <c r="A15" i="8"/>
  <c r="O9" i="13" l="1"/>
  <c r="O10" s="1"/>
  <c r="N9"/>
  <c r="N10" s="1"/>
  <c r="M9"/>
  <c r="M10" s="1"/>
  <c r="L9"/>
  <c r="L10" s="1"/>
  <c r="K9"/>
  <c r="K10" s="1"/>
  <c r="J9"/>
  <c r="J10" s="1"/>
  <c r="I9"/>
  <c r="I10" s="1"/>
  <c r="H9"/>
  <c r="H10" s="1"/>
  <c r="G9"/>
  <c r="G10" s="1"/>
  <c r="F9"/>
  <c r="F10" s="1"/>
  <c r="E9"/>
  <c r="E10" s="1"/>
  <c r="D9"/>
  <c r="D10" s="1"/>
  <c r="E11" i="3" l="1"/>
  <c r="F11"/>
  <c r="G11"/>
  <c r="H11"/>
  <c r="I11"/>
  <c r="J11"/>
  <c r="K11"/>
  <c r="L11"/>
  <c r="M11"/>
  <c r="N11"/>
  <c r="O11"/>
  <c r="D11"/>
  <c r="E19" l="1"/>
  <c r="F19"/>
  <c r="G19"/>
  <c r="H19"/>
  <c r="I19"/>
  <c r="J19"/>
  <c r="K19"/>
  <c r="K20" s="1"/>
  <c r="L19"/>
  <c r="M19"/>
  <c r="N19"/>
  <c r="O19"/>
  <c r="D19"/>
  <c r="E19" i="10"/>
  <c r="F19"/>
  <c r="G19"/>
  <c r="H19"/>
  <c r="I19"/>
  <c r="J19"/>
  <c r="K19"/>
  <c r="L19"/>
  <c r="M19"/>
  <c r="N19"/>
  <c r="O19"/>
  <c r="D19"/>
  <c r="E10"/>
  <c r="F10"/>
  <c r="G10"/>
  <c r="H10"/>
  <c r="I10"/>
  <c r="J10"/>
  <c r="K10"/>
  <c r="L10"/>
  <c r="M10"/>
  <c r="N10"/>
  <c r="O10"/>
  <c r="D10"/>
  <c r="E21" i="9"/>
  <c r="F21"/>
  <c r="G21"/>
  <c r="H21"/>
  <c r="I21"/>
  <c r="J21"/>
  <c r="K21"/>
  <c r="L21"/>
  <c r="M21"/>
  <c r="N21"/>
  <c r="O21"/>
  <c r="D21"/>
  <c r="E12"/>
  <c r="F12"/>
  <c r="G12"/>
  <c r="H12"/>
  <c r="I12"/>
  <c r="I22" s="1"/>
  <c r="J12"/>
  <c r="K12"/>
  <c r="L12"/>
  <c r="M12"/>
  <c r="N12"/>
  <c r="O12"/>
  <c r="D12"/>
  <c r="E22" i="8"/>
  <c r="F22"/>
  <c r="G22"/>
  <c r="H22"/>
  <c r="I22"/>
  <c r="J22"/>
  <c r="K22"/>
  <c r="L22"/>
  <c r="M22"/>
  <c r="N22"/>
  <c r="O22"/>
  <c r="D22"/>
  <c r="E12"/>
  <c r="F12"/>
  <c r="G12"/>
  <c r="H12"/>
  <c r="I12"/>
  <c r="J12"/>
  <c r="K12"/>
  <c r="L12"/>
  <c r="M12"/>
  <c r="N12"/>
  <c r="O12"/>
  <c r="D12"/>
  <c r="E21" i="7"/>
  <c r="F21"/>
  <c r="G21"/>
  <c r="H21"/>
  <c r="I21"/>
  <c r="J21"/>
  <c r="K21"/>
  <c r="L21"/>
  <c r="M21"/>
  <c r="N21"/>
  <c r="O21"/>
  <c r="D21"/>
  <c r="E12"/>
  <c r="F12"/>
  <c r="G12"/>
  <c r="H12"/>
  <c r="I12"/>
  <c r="J12"/>
  <c r="K12"/>
  <c r="L12"/>
  <c r="M12"/>
  <c r="N12"/>
  <c r="O12"/>
  <c r="D12"/>
  <c r="E21" i="6"/>
  <c r="F21"/>
  <c r="G21"/>
  <c r="H21"/>
  <c r="I21"/>
  <c r="J21"/>
  <c r="K21"/>
  <c r="L21"/>
  <c r="M21"/>
  <c r="N21"/>
  <c r="O21"/>
  <c r="D21"/>
  <c r="E11"/>
  <c r="F11"/>
  <c r="G11"/>
  <c r="H11"/>
  <c r="I11"/>
  <c r="I22" s="1"/>
  <c r="J11"/>
  <c r="K11"/>
  <c r="L11"/>
  <c r="M11"/>
  <c r="N11"/>
  <c r="O11"/>
  <c r="D11"/>
  <c r="E20" i="5"/>
  <c r="F20"/>
  <c r="G20"/>
  <c r="H20"/>
  <c r="I20"/>
  <c r="J20"/>
  <c r="K20"/>
  <c r="L20"/>
  <c r="M20"/>
  <c r="N20"/>
  <c r="O20"/>
  <c r="D20"/>
  <c r="E11"/>
  <c r="F11"/>
  <c r="G11"/>
  <c r="H11"/>
  <c r="I11"/>
  <c r="J11"/>
  <c r="K11"/>
  <c r="L11"/>
  <c r="M11"/>
  <c r="N11"/>
  <c r="O11"/>
  <c r="D11"/>
  <c r="E21" i="4"/>
  <c r="F21"/>
  <c r="G21"/>
  <c r="H21"/>
  <c r="I21"/>
  <c r="J21"/>
  <c r="K21"/>
  <c r="L21"/>
  <c r="M21"/>
  <c r="N21"/>
  <c r="O21"/>
  <c r="D21"/>
  <c r="E12"/>
  <c r="F12"/>
  <c r="G12"/>
  <c r="H12"/>
  <c r="I12"/>
  <c r="J12"/>
  <c r="K12"/>
  <c r="L12"/>
  <c r="M12"/>
  <c r="N12"/>
  <c r="O12"/>
  <c r="D12"/>
  <c r="E21" i="2"/>
  <c r="F21"/>
  <c r="G21"/>
  <c r="H21"/>
  <c r="I21"/>
  <c r="J21"/>
  <c r="K21"/>
  <c r="L21"/>
  <c r="M21"/>
  <c r="N21"/>
  <c r="O21"/>
  <c r="D21"/>
  <c r="F11"/>
  <c r="G11"/>
  <c r="H11"/>
  <c r="I11"/>
  <c r="J11"/>
  <c r="K11"/>
  <c r="L11"/>
  <c r="M11"/>
  <c r="N11"/>
  <c r="O11"/>
  <c r="E11"/>
  <c r="D11"/>
  <c r="D22" i="6" l="1"/>
  <c r="H22"/>
  <c r="O22"/>
  <c r="G22"/>
  <c r="H22" i="4"/>
  <c r="J22" i="9"/>
  <c r="I22" i="7"/>
  <c r="K22" i="2"/>
  <c r="D22" i="9"/>
  <c r="H22"/>
  <c r="O22"/>
  <c r="D23" i="8"/>
  <c r="H22" i="7"/>
  <c r="G22" i="4"/>
  <c r="D22" i="7"/>
  <c r="D21" i="5"/>
  <c r="G21"/>
  <c r="I21"/>
  <c r="H21"/>
  <c r="O21"/>
  <c r="N22" i="9"/>
  <c r="M22"/>
  <c r="K22"/>
  <c r="O23" i="8"/>
  <c r="G23"/>
  <c r="F23"/>
  <c r="M23"/>
  <c r="L23"/>
  <c r="N23"/>
  <c r="E23"/>
  <c r="O22" i="7"/>
  <c r="G22"/>
  <c r="N22"/>
  <c r="F22"/>
  <c r="N22" i="6"/>
  <c r="F22"/>
  <c r="N21" i="5"/>
  <c r="F21"/>
  <c r="O22" i="4"/>
  <c r="N22"/>
  <c r="F22"/>
  <c r="L22" i="2"/>
  <c r="J22"/>
  <c r="L22" i="9"/>
  <c r="K23" i="8"/>
  <c r="O22" i="2"/>
  <c r="G22"/>
  <c r="L21" i="5"/>
  <c r="L22" i="6"/>
  <c r="L22" i="7"/>
  <c r="N22" i="2"/>
  <c r="F22"/>
  <c r="K21" i="5"/>
  <c r="K22" i="6"/>
  <c r="M22" i="2"/>
  <c r="E22"/>
  <c r="J22" i="4"/>
  <c r="J21" i="5"/>
  <c r="J22" i="6"/>
  <c r="J22" i="7"/>
  <c r="J23" i="8"/>
  <c r="I23"/>
  <c r="H23"/>
  <c r="G22" i="9"/>
  <c r="F22"/>
  <c r="I22" i="2"/>
  <c r="D22"/>
  <c r="H22"/>
  <c r="M21" i="5"/>
  <c r="E21"/>
  <c r="M22" i="6"/>
  <c r="E22"/>
  <c r="M22" i="7"/>
  <c r="E22"/>
  <c r="E22" i="9"/>
  <c r="O20" i="3"/>
  <c r="N20"/>
  <c r="M20"/>
  <c r="L20"/>
  <c r="J20"/>
  <c r="I20"/>
  <c r="H20"/>
  <c r="G20"/>
  <c r="F20"/>
  <c r="E20"/>
  <c r="D20"/>
  <c r="K22" i="7"/>
  <c r="M22" i="4"/>
  <c r="L22"/>
  <c r="K22"/>
  <c r="I22"/>
  <c r="E22"/>
  <c r="D22"/>
  <c r="O20" i="10"/>
  <c r="M20"/>
  <c r="K20"/>
  <c r="I20"/>
  <c r="G20"/>
  <c r="E20"/>
  <c r="D20"/>
  <c r="N20"/>
  <c r="L20"/>
  <c r="J20"/>
  <c r="H20"/>
  <c r="F20"/>
</calcChain>
</file>

<file path=xl/sharedStrings.xml><?xml version="1.0" encoding="utf-8"?>
<sst xmlns="http://schemas.openxmlformats.org/spreadsheetml/2006/main" count="431" uniqueCount="91">
  <si>
    <t>Наименование блюда</t>
  </si>
  <si>
    <t>№ рец.</t>
  </si>
  <si>
    <t>Пищевые вещества, г</t>
  </si>
  <si>
    <t>Масса порции, г</t>
  </si>
  <si>
    <t>жиры</t>
  </si>
  <si>
    <t>белки</t>
  </si>
  <si>
    <t>углеводы</t>
  </si>
  <si>
    <t>Энергетическая ценность, ккал</t>
  </si>
  <si>
    <t>Витамины, мг</t>
  </si>
  <si>
    <t>В1</t>
  </si>
  <si>
    <t>С</t>
  </si>
  <si>
    <t>А</t>
  </si>
  <si>
    <t>Е</t>
  </si>
  <si>
    <t>Минеральные вещества, мг</t>
  </si>
  <si>
    <t>Са</t>
  </si>
  <si>
    <t>Р</t>
  </si>
  <si>
    <t>Mg</t>
  </si>
  <si>
    <t>Fe</t>
  </si>
  <si>
    <t>Завтрак</t>
  </si>
  <si>
    <t>Обед</t>
  </si>
  <si>
    <t>Хлеб ржаной</t>
  </si>
  <si>
    <t>Масло сливочное</t>
  </si>
  <si>
    <t>Хлеб пшеничный</t>
  </si>
  <si>
    <t>Фрукты</t>
  </si>
  <si>
    <t>Итого за день:</t>
  </si>
  <si>
    <t>Сыр порционный</t>
  </si>
  <si>
    <t>Чай с сахаром</t>
  </si>
  <si>
    <t>Пюре картофельное</t>
  </si>
  <si>
    <t>Каша гречневая рассыпчатая</t>
  </si>
  <si>
    <t>Сок фруктовый</t>
  </si>
  <si>
    <t>Пудинг творожный с изюмом запеченный</t>
  </si>
  <si>
    <t>Чай с молоком</t>
  </si>
  <si>
    <t>Итого:</t>
  </si>
  <si>
    <t>Компот из свежих яблок</t>
  </si>
  <si>
    <t>Кукуруза</t>
  </si>
  <si>
    <t>Компот из чернослива и изюма</t>
  </si>
  <si>
    <t>День: 1                                неделя-первая</t>
  </si>
  <si>
    <t>День: 2                                неделя-первая</t>
  </si>
  <si>
    <t>День: 3                                неделя-первая</t>
  </si>
  <si>
    <t>День: 4                                неделя-первая</t>
  </si>
  <si>
    <t>Возрастная категория: учащиеся 7-10 лет     сезон: весенний</t>
  </si>
  <si>
    <t>День: 5                               неделя-первая</t>
  </si>
  <si>
    <t>День: 6                               неделя-первая</t>
  </si>
  <si>
    <t>День: 7                               неделя-вторая</t>
  </si>
  <si>
    <t>День: 8                               неделя-вторая</t>
  </si>
  <si>
    <t>День: 9                               неделя-вторая</t>
  </si>
  <si>
    <t>День: 10                               неделя-вторая</t>
  </si>
  <si>
    <t>День: 11                               неделя-вторая</t>
  </si>
  <si>
    <t>День: 12                               неделя-вторая</t>
  </si>
  <si>
    <t>Свежие огурцы порционно</t>
  </si>
  <si>
    <t>Свежие помидоры порционно</t>
  </si>
  <si>
    <t>Суп картофельный с бобовыми</t>
  </si>
  <si>
    <t>Суп из овощей со сметаной</t>
  </si>
  <si>
    <t>Суп картофельный с клецками</t>
  </si>
  <si>
    <t>Щи из свежей капусты со сметаной</t>
  </si>
  <si>
    <t>Свекольник со сметаной</t>
  </si>
  <si>
    <t>Рассольник домашний со сметаной</t>
  </si>
  <si>
    <t>плов из мяса кур</t>
  </si>
  <si>
    <t>Каша молочная ассорти (рис, пшено) с маслом сливочным</t>
  </si>
  <si>
    <t>Суп картофельный с макаронными изделиями</t>
  </si>
  <si>
    <t>Рагу из мяса кур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</si>
  <si>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</si>
  <si>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t>Итого за завтрак:</t>
  </si>
  <si>
    <t>Итого за обед:</t>
  </si>
  <si>
    <t>Соус молочный сладкий</t>
  </si>
  <si>
    <t>Чай с лимоном</t>
  </si>
  <si>
    <t>Рыба, тушеная с овощами</t>
  </si>
  <si>
    <t>Каша овсяная молочная с маслом сливочным</t>
  </si>
  <si>
    <t>Яйцо отварное</t>
  </si>
  <si>
    <t>Какао с молоком</t>
  </si>
  <si>
    <t>Биточки из мяса говядины паровые</t>
  </si>
  <si>
    <t>Омлет запеченный</t>
  </si>
  <si>
    <t xml:space="preserve">Бефстроганов из отварной говядины </t>
  </si>
  <si>
    <t>Сок</t>
  </si>
  <si>
    <t>Сырники из творога</t>
  </si>
  <si>
    <t>Суп картофельный с рыбными фрикадельками</t>
  </si>
  <si>
    <t>Гуляш из отварного мяса говядины</t>
  </si>
  <si>
    <t>Каша рисовая молочная с маслом сливочным</t>
  </si>
  <si>
    <t>Бифштекс рубленный паровой</t>
  </si>
  <si>
    <t>Плов из мяса говядины</t>
  </si>
  <si>
    <t>Каша пшеничная молочная с маслом сливочным</t>
  </si>
  <si>
    <t>Биточки рыбные</t>
  </si>
  <si>
    <t>Макаронные изделия отварные</t>
  </si>
  <si>
    <t>Колбаса (сосиска) отварная</t>
  </si>
  <si>
    <t>Суп молочный с лапшой</t>
  </si>
  <si>
    <t>Запеканка картофельная, фаршированная отварным мясом говядины</t>
  </si>
  <si>
    <t>Плов из мяса кур</t>
  </si>
  <si>
    <t>Запеканка из творога</t>
  </si>
  <si>
    <t>Рагу из овощей</t>
  </si>
  <si>
    <t>Капуста тушеная</t>
  </si>
  <si>
    <t>Кисель "Валетек"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</si>
</sst>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0" fontId="1" fillId="0" borderId="1" xfId="0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3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Обычный" xfId="0" builtinId="0"/>
    <cellStyle name="Обычный_full_hs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B18" sqref="B18"/>
    </sheetView>
  </sheetViews>
  <sheetFormatPr defaultRowHeight="18.75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6" t="s">
        <v>61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6.5" customHeight="1">
      <c r="A6" s="22" t="str">
        <f>"16/4"</f>
        <v>16/4</v>
      </c>
      <c r="B6" s="13" t="s">
        <v>58</v>
      </c>
      <c r="C6" s="2">
        <v>200</v>
      </c>
      <c r="D6" s="23">
        <v>4.9870000000000001</v>
      </c>
      <c r="E6" s="23">
        <v>5.8760000000000003</v>
      </c>
      <c r="F6" s="23">
        <v>25.63</v>
      </c>
      <c r="G6" s="23">
        <v>208.404</v>
      </c>
      <c r="H6" s="23">
        <v>8.6999999999999994E-2</v>
      </c>
      <c r="I6" s="23">
        <v>4.7300000000000004</v>
      </c>
      <c r="J6" s="23">
        <v>0</v>
      </c>
      <c r="K6" s="23">
        <v>0</v>
      </c>
      <c r="L6" s="23">
        <v>137.74100000000001</v>
      </c>
      <c r="M6" s="23">
        <v>141.57499999999999</v>
      </c>
      <c r="N6" s="23">
        <v>42.878999999999998</v>
      </c>
      <c r="O6" s="23">
        <v>0.82199999999999995</v>
      </c>
    </row>
    <row r="7" spans="1:15" ht="30" customHeight="1">
      <c r="A7" s="22" t="str">
        <f>"6/13"</f>
        <v>6/13</v>
      </c>
      <c r="B7" s="12" t="s">
        <v>21</v>
      </c>
      <c r="C7" s="2">
        <v>10</v>
      </c>
      <c r="D7" s="23">
        <v>0.13</v>
      </c>
      <c r="E7" s="23">
        <v>6.15</v>
      </c>
      <c r="F7" s="23">
        <v>0.17</v>
      </c>
      <c r="G7" s="23">
        <v>56.6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</row>
    <row r="8" spans="1:15" ht="30" customHeight="1">
      <c r="A8" s="22" t="str">
        <f>"5/13"</f>
        <v>5/13</v>
      </c>
      <c r="B8" s="12" t="s">
        <v>25</v>
      </c>
      <c r="C8" s="2">
        <v>15</v>
      </c>
      <c r="D8" s="23">
        <v>3.9</v>
      </c>
      <c r="E8" s="23">
        <v>4.0199999999999996</v>
      </c>
      <c r="F8" s="23">
        <v>0</v>
      </c>
      <c r="G8" s="23">
        <v>52.8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0" customHeight="1">
      <c r="A9" s="22" t="str">
        <f>"8/13"</f>
        <v>8/13</v>
      </c>
      <c r="B9" s="12" t="s">
        <v>22</v>
      </c>
      <c r="C9" s="2">
        <v>36</v>
      </c>
      <c r="D9" s="23">
        <v>2.8079999999999998</v>
      </c>
      <c r="E9" s="23">
        <v>0.36</v>
      </c>
      <c r="F9" s="23">
        <v>17.28</v>
      </c>
      <c r="G9" s="23">
        <v>84.96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11">
        <v>271</v>
      </c>
      <c r="B10" s="12" t="s">
        <v>26</v>
      </c>
      <c r="C10" s="2">
        <v>200</v>
      </c>
      <c r="D10" s="23">
        <v>4.7E-2</v>
      </c>
      <c r="E10" s="23">
        <v>1.0999999999999999E-2</v>
      </c>
      <c r="F10" s="23">
        <v>13.63</v>
      </c>
      <c r="G10" s="23">
        <v>147.96</v>
      </c>
      <c r="H10" s="23">
        <v>4.2999999999999997E-2</v>
      </c>
      <c r="I10" s="23">
        <v>12.002000000000001</v>
      </c>
      <c r="J10" s="23">
        <v>0.06</v>
      </c>
      <c r="K10" s="23">
        <v>0</v>
      </c>
      <c r="L10" s="23">
        <v>65.546999999999997</v>
      </c>
      <c r="M10" s="23">
        <v>52.548000000000002</v>
      </c>
      <c r="N10" s="23">
        <v>45.280999999999999</v>
      </c>
      <c r="O10" s="23">
        <v>0.91200000000000003</v>
      </c>
    </row>
    <row r="11" spans="1:15" ht="30" customHeight="1">
      <c r="A11" s="11"/>
      <c r="B11" s="12" t="s">
        <v>23</v>
      </c>
      <c r="C11" s="2">
        <v>100</v>
      </c>
      <c r="D11" s="23">
        <v>0.4</v>
      </c>
      <c r="E11" s="23">
        <v>0.4</v>
      </c>
      <c r="F11" s="23">
        <v>9.8000000000000007</v>
      </c>
      <c r="G11" s="23">
        <v>45.08</v>
      </c>
      <c r="H11" s="23">
        <v>0.03</v>
      </c>
      <c r="I11" s="23">
        <v>10</v>
      </c>
      <c r="J11" s="23">
        <v>0</v>
      </c>
      <c r="K11" s="23">
        <v>0</v>
      </c>
      <c r="L11" s="23">
        <v>16</v>
      </c>
      <c r="M11" s="23">
        <v>11</v>
      </c>
      <c r="N11" s="23">
        <v>9</v>
      </c>
      <c r="O11" s="23">
        <v>2.2000000000000002</v>
      </c>
    </row>
    <row r="12" spans="1:15" ht="30" customHeight="1">
      <c r="A12" s="2"/>
      <c r="B12" s="20" t="s">
        <v>62</v>
      </c>
      <c r="C12" s="2"/>
      <c r="D12" s="23">
        <f t="shared" ref="D12:O12" si="0">SUM(D6:D11)</f>
        <v>12.272</v>
      </c>
      <c r="E12" s="23">
        <f t="shared" si="0"/>
        <v>16.816999999999997</v>
      </c>
      <c r="F12" s="23">
        <f t="shared" si="0"/>
        <v>66.510000000000005</v>
      </c>
      <c r="G12" s="23">
        <f t="shared" si="0"/>
        <v>595.80400000000009</v>
      </c>
      <c r="H12" s="23">
        <f t="shared" si="0"/>
        <v>0.16</v>
      </c>
      <c r="I12" s="23">
        <f t="shared" si="0"/>
        <v>26.731999999999999</v>
      </c>
      <c r="J12" s="23">
        <f t="shared" si="0"/>
        <v>0.06</v>
      </c>
      <c r="K12" s="23">
        <f t="shared" si="0"/>
        <v>0</v>
      </c>
      <c r="L12" s="23">
        <f t="shared" si="0"/>
        <v>219.28800000000001</v>
      </c>
      <c r="M12" s="23">
        <f t="shared" si="0"/>
        <v>205.12299999999999</v>
      </c>
      <c r="N12" s="23">
        <f t="shared" si="0"/>
        <v>97.16</v>
      </c>
      <c r="O12" s="23">
        <f t="shared" si="0"/>
        <v>3.9340000000000002</v>
      </c>
    </row>
    <row r="13" spans="1:15" ht="30" customHeight="1">
      <c r="A13" s="2"/>
      <c r="B13" s="9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5.25" customHeight="1">
      <c r="A14" s="11">
        <v>10</v>
      </c>
      <c r="B14" s="13" t="s">
        <v>50</v>
      </c>
      <c r="C14" s="2">
        <v>60</v>
      </c>
      <c r="D14" s="23">
        <v>0.65700000000000003</v>
      </c>
      <c r="E14" s="23">
        <v>0.11899999999999999</v>
      </c>
      <c r="F14" s="23">
        <v>2.2690000000000001</v>
      </c>
      <c r="G14" s="23">
        <v>14.609</v>
      </c>
      <c r="H14" s="23">
        <v>3.5999999999999997E-2</v>
      </c>
      <c r="I14" s="23">
        <v>14.914</v>
      </c>
      <c r="J14" s="23">
        <v>0</v>
      </c>
      <c r="K14" s="23">
        <v>0</v>
      </c>
      <c r="L14" s="23">
        <v>9.532</v>
      </c>
      <c r="M14" s="23">
        <v>15.75</v>
      </c>
      <c r="N14" s="23">
        <v>12.000999999999999</v>
      </c>
      <c r="O14" s="23">
        <v>0.54700000000000004</v>
      </c>
    </row>
    <row r="15" spans="1:15" ht="30" customHeight="1">
      <c r="A15" s="11">
        <v>39</v>
      </c>
      <c r="B15" s="25" t="s">
        <v>59</v>
      </c>
      <c r="C15" s="2">
        <v>200</v>
      </c>
      <c r="D15" s="23">
        <v>2.2639999999999998</v>
      </c>
      <c r="E15" s="23">
        <v>2.2879999999999998</v>
      </c>
      <c r="F15" s="23">
        <v>17.408000000000001</v>
      </c>
      <c r="G15" s="23">
        <v>99.272000000000006</v>
      </c>
      <c r="H15" s="23">
        <v>6.4000000000000001E-2</v>
      </c>
      <c r="I15" s="23">
        <v>4.8239999999999998</v>
      </c>
      <c r="J15" s="23">
        <v>7.8</v>
      </c>
      <c r="K15" s="23">
        <v>0</v>
      </c>
      <c r="L15" s="23">
        <v>4.8239999999999998</v>
      </c>
      <c r="M15" s="23">
        <v>46.256</v>
      </c>
      <c r="N15" s="23">
        <v>16.402000000000001</v>
      </c>
      <c r="O15" s="23">
        <v>0.67300000000000004</v>
      </c>
    </row>
    <row r="16" spans="1:15" ht="30" customHeight="1">
      <c r="A16" s="22" t="str">
        <f>"7/4"</f>
        <v>7/4</v>
      </c>
      <c r="B16" s="27" t="s">
        <v>77</v>
      </c>
      <c r="C16" s="2">
        <v>150</v>
      </c>
      <c r="D16" s="23">
        <v>4.5350000000000001</v>
      </c>
      <c r="E16" s="23">
        <v>4.3559999999999999</v>
      </c>
      <c r="F16" s="23">
        <v>32.789000000000001</v>
      </c>
      <c r="G16" s="23">
        <v>249.136</v>
      </c>
      <c r="H16" s="23">
        <v>7.3999999999999996E-2</v>
      </c>
      <c r="I16" s="23">
        <v>8.7149999999999999</v>
      </c>
      <c r="J16" s="23">
        <v>0</v>
      </c>
      <c r="K16" s="23">
        <v>0</v>
      </c>
      <c r="L16" s="23">
        <v>129.69300000000001</v>
      </c>
      <c r="M16" s="23">
        <v>145.05000000000001</v>
      </c>
      <c r="N16" s="23">
        <v>56.948</v>
      </c>
      <c r="O16" s="23">
        <v>1.028</v>
      </c>
    </row>
    <row r="17" spans="1:15" ht="30" customHeight="1">
      <c r="A17" s="22" t="str">
        <f>"13/8"</f>
        <v>13/8</v>
      </c>
      <c r="B17" s="28" t="s">
        <v>78</v>
      </c>
      <c r="C17" s="2">
        <v>90</v>
      </c>
      <c r="D17" s="23">
        <v>20.106999999999999</v>
      </c>
      <c r="E17" s="23">
        <v>19.600000000000001</v>
      </c>
      <c r="F17" s="23">
        <v>0.37</v>
      </c>
      <c r="G17" s="23">
        <v>257.94</v>
      </c>
      <c r="H17" s="23">
        <v>6.8000000000000005E-2</v>
      </c>
      <c r="I17" s="23">
        <v>0.10199999999999999</v>
      </c>
      <c r="J17" s="23">
        <v>0</v>
      </c>
      <c r="K17" s="23">
        <v>2.3E-2</v>
      </c>
      <c r="L17" s="23">
        <v>22.381</v>
      </c>
      <c r="M17" s="23">
        <v>208.733</v>
      </c>
      <c r="N17" s="23">
        <v>24.812999999999999</v>
      </c>
      <c r="O17" s="23">
        <v>2.919</v>
      </c>
    </row>
    <row r="18" spans="1:15" ht="30" customHeight="1">
      <c r="A18" s="22" t="str">
        <f>"1/16"</f>
        <v>1/16</v>
      </c>
      <c r="B18" s="15" t="s">
        <v>90</v>
      </c>
      <c r="C18" s="2">
        <v>200</v>
      </c>
      <c r="D18" s="23">
        <v>0</v>
      </c>
      <c r="E18" s="23">
        <v>0</v>
      </c>
      <c r="F18" s="23">
        <v>0</v>
      </c>
      <c r="G18" s="23">
        <v>106.848</v>
      </c>
      <c r="H18" s="23">
        <v>8.5999999999999993E-2</v>
      </c>
      <c r="I18" s="23">
        <v>13.6</v>
      </c>
      <c r="J18" s="23">
        <v>1.4999999999999999E-2</v>
      </c>
      <c r="K18" s="23">
        <v>0</v>
      </c>
      <c r="L18" s="23">
        <v>65.12</v>
      </c>
      <c r="M18" s="23">
        <v>52.2</v>
      </c>
      <c r="N18" s="23">
        <v>45.24</v>
      </c>
      <c r="O18" s="23">
        <v>0.87</v>
      </c>
    </row>
    <row r="19" spans="1:15" ht="30" customHeight="1">
      <c r="A19" s="22" t="str">
        <f>"8/13"</f>
        <v>8/13</v>
      </c>
      <c r="B19" s="12" t="s">
        <v>22</v>
      </c>
      <c r="C19" s="2">
        <v>36</v>
      </c>
      <c r="D19" s="23">
        <v>2.8079999999999998</v>
      </c>
      <c r="E19" s="23">
        <v>0.36</v>
      </c>
      <c r="F19" s="23">
        <v>17.28</v>
      </c>
      <c r="G19" s="23">
        <v>84.96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22" t="str">
        <f>"7/13"</f>
        <v>7/13</v>
      </c>
      <c r="B20" s="12" t="s">
        <v>20</v>
      </c>
      <c r="C20" s="2">
        <v>36</v>
      </c>
      <c r="D20" s="23">
        <v>2.52</v>
      </c>
      <c r="E20" s="23">
        <v>0.39600000000000002</v>
      </c>
      <c r="F20" s="23">
        <v>16.812000000000001</v>
      </c>
      <c r="G20" s="23">
        <v>77.760000000000005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30" customHeight="1">
      <c r="A21" s="14"/>
      <c r="B21" s="19" t="s">
        <v>63</v>
      </c>
      <c r="C21" s="2"/>
      <c r="D21" s="23">
        <f t="shared" ref="D21:O21" si="1">SUM(D14:D20)</f>
        <v>32.890999999999998</v>
      </c>
      <c r="E21" s="23">
        <f t="shared" si="1"/>
        <v>27.119</v>
      </c>
      <c r="F21" s="23">
        <f t="shared" si="1"/>
        <v>86.927999999999997</v>
      </c>
      <c r="G21" s="23">
        <f t="shared" si="1"/>
        <v>890.52499999999998</v>
      </c>
      <c r="H21" s="23">
        <f t="shared" si="1"/>
        <v>0.32799999999999996</v>
      </c>
      <c r="I21" s="23">
        <f t="shared" si="1"/>
        <v>42.155000000000001</v>
      </c>
      <c r="J21" s="23">
        <f t="shared" si="1"/>
        <v>7.8149999999999995</v>
      </c>
      <c r="K21" s="23">
        <f t="shared" si="1"/>
        <v>2.3E-2</v>
      </c>
      <c r="L21" s="23">
        <f t="shared" si="1"/>
        <v>231.55</v>
      </c>
      <c r="M21" s="23">
        <f t="shared" si="1"/>
        <v>467.98899999999998</v>
      </c>
      <c r="N21" s="23">
        <f t="shared" si="1"/>
        <v>155.404</v>
      </c>
      <c r="O21" s="23">
        <f t="shared" si="1"/>
        <v>6.0369999999999999</v>
      </c>
    </row>
    <row r="22" spans="1:15" ht="30" customHeight="1">
      <c r="A22" s="32" t="s">
        <v>24</v>
      </c>
      <c r="B22" s="33"/>
      <c r="C22" s="5"/>
      <c r="D22" s="23">
        <f t="shared" ref="D22:O22" si="2">D12+D21</f>
        <v>45.162999999999997</v>
      </c>
      <c r="E22" s="23">
        <f t="shared" si="2"/>
        <v>43.935999999999993</v>
      </c>
      <c r="F22" s="23">
        <f t="shared" si="2"/>
        <v>153.43799999999999</v>
      </c>
      <c r="G22" s="23">
        <f t="shared" si="2"/>
        <v>1486.3290000000002</v>
      </c>
      <c r="H22" s="23">
        <f t="shared" si="2"/>
        <v>0.48799999999999999</v>
      </c>
      <c r="I22" s="23">
        <f t="shared" si="2"/>
        <v>68.887</v>
      </c>
      <c r="J22" s="23">
        <f t="shared" si="2"/>
        <v>7.8749999999999991</v>
      </c>
      <c r="K22" s="23">
        <f t="shared" si="2"/>
        <v>2.3E-2</v>
      </c>
      <c r="L22" s="23">
        <f t="shared" si="2"/>
        <v>450.83800000000002</v>
      </c>
      <c r="M22" s="23">
        <f t="shared" si="2"/>
        <v>673.11199999999997</v>
      </c>
      <c r="N22" s="23">
        <f t="shared" si="2"/>
        <v>252.56399999999999</v>
      </c>
      <c r="O22" s="23">
        <f t="shared" si="2"/>
        <v>9.9710000000000001</v>
      </c>
    </row>
    <row r="23" spans="1:15" ht="18" customHeight="1"/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A7:A9 A18:A20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topLeftCell="A4" workbookViewId="0">
      <selection activeCell="A19" sqref="A19:O19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5703125" style="1" customWidth="1"/>
    <col min="10" max="10" width="8.5703125" style="1" customWidth="1"/>
    <col min="11" max="11" width="9" style="1" customWidth="1"/>
    <col min="12" max="12" width="10.5703125" style="1" customWidth="1"/>
    <col min="13" max="13" width="12" style="1" customWidth="1"/>
    <col min="14" max="14" width="12.8554687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"2/6"</f>
        <v>2/6</v>
      </c>
      <c r="B6" s="12" t="s">
        <v>71</v>
      </c>
      <c r="C6" s="2">
        <v>150</v>
      </c>
      <c r="D6" s="23">
        <v>14.638</v>
      </c>
      <c r="E6" s="23">
        <v>19.722999999999999</v>
      </c>
      <c r="F6" s="23">
        <v>2.6139999999999999</v>
      </c>
      <c r="G6" s="23">
        <v>248.16399999999999</v>
      </c>
      <c r="H6" s="23">
        <v>6.9000000000000006E-2</v>
      </c>
      <c r="I6" s="23">
        <v>0.214</v>
      </c>
      <c r="J6" s="23">
        <v>0</v>
      </c>
      <c r="K6" s="23">
        <v>0</v>
      </c>
      <c r="L6" s="23">
        <v>103.42100000000001</v>
      </c>
      <c r="M6" s="23">
        <v>223.76599999999999</v>
      </c>
      <c r="N6" s="23">
        <v>16.948</v>
      </c>
      <c r="O6" s="23">
        <v>1.262</v>
      </c>
    </row>
    <row r="7" spans="1:15" ht="30" customHeight="1">
      <c r="A7" s="22" t="str">
        <f>"12/10"</f>
        <v>12/10</v>
      </c>
      <c r="B7" s="12" t="s">
        <v>31</v>
      </c>
      <c r="C7" s="2">
        <v>200</v>
      </c>
      <c r="D7" s="23">
        <v>1.401</v>
      </c>
      <c r="E7" s="23">
        <v>1.417</v>
      </c>
      <c r="F7" s="23">
        <v>11.23</v>
      </c>
      <c r="G7" s="23">
        <v>133.506</v>
      </c>
      <c r="H7" s="23">
        <v>4.7E-2</v>
      </c>
      <c r="I7" s="23">
        <v>9.2620000000000005</v>
      </c>
      <c r="J7" s="23">
        <v>0</v>
      </c>
      <c r="K7" s="23">
        <v>0</v>
      </c>
      <c r="L7" s="23">
        <v>101.929</v>
      </c>
      <c r="M7" s="23">
        <v>78.578000000000003</v>
      </c>
      <c r="N7" s="23">
        <v>40.052999999999997</v>
      </c>
      <c r="O7" s="23">
        <v>0.72399999999999998</v>
      </c>
    </row>
    <row r="8" spans="1:15" ht="30" customHeight="1">
      <c r="A8" s="22" t="str">
        <f>"6/13"</f>
        <v>6/13</v>
      </c>
      <c r="B8" s="12" t="s">
        <v>21</v>
      </c>
      <c r="C8" s="2">
        <v>10</v>
      </c>
      <c r="D8" s="23">
        <v>0.13</v>
      </c>
      <c r="E8" s="23">
        <v>6.15</v>
      </c>
      <c r="F8" s="23">
        <v>0.17</v>
      </c>
      <c r="G8" s="23">
        <v>56.6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0" customHeight="1">
      <c r="A9" s="22" t="str">
        <f>"5/13"</f>
        <v>5/13</v>
      </c>
      <c r="B9" s="12" t="s">
        <v>25</v>
      </c>
      <c r="C9" s="2">
        <v>15</v>
      </c>
      <c r="D9" s="23">
        <v>3.9</v>
      </c>
      <c r="E9" s="23">
        <v>4.0199999999999996</v>
      </c>
      <c r="F9" s="23">
        <v>0</v>
      </c>
      <c r="G9" s="23">
        <v>52.8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"/>
      <c r="B11" s="20" t="s">
        <v>32</v>
      </c>
      <c r="C11" s="2"/>
      <c r="D11" s="23">
        <f t="shared" ref="D11:O11" si="0">SUM(D6:D10)</f>
        <v>22.876999999999999</v>
      </c>
      <c r="E11" s="23">
        <f t="shared" si="0"/>
        <v>31.669999999999998</v>
      </c>
      <c r="F11" s="23">
        <f t="shared" si="0"/>
        <v>31.294000000000004</v>
      </c>
      <c r="G11" s="23">
        <f t="shared" si="0"/>
        <v>576.03</v>
      </c>
      <c r="H11" s="23">
        <f t="shared" si="0"/>
        <v>0.11600000000000001</v>
      </c>
      <c r="I11" s="23">
        <f t="shared" si="0"/>
        <v>9.4760000000000009</v>
      </c>
      <c r="J11" s="23">
        <f t="shared" si="0"/>
        <v>0</v>
      </c>
      <c r="K11" s="23">
        <f t="shared" si="0"/>
        <v>0</v>
      </c>
      <c r="L11" s="23">
        <f t="shared" si="0"/>
        <v>205.35000000000002</v>
      </c>
      <c r="M11" s="23">
        <f t="shared" si="0"/>
        <v>302.34399999999999</v>
      </c>
      <c r="N11" s="23">
        <f t="shared" si="0"/>
        <v>57.000999999999998</v>
      </c>
      <c r="O11" s="23">
        <f t="shared" si="0"/>
        <v>1.986</v>
      </c>
    </row>
    <row r="12" spans="1:15" ht="30" customHeight="1">
      <c r="A12" s="2"/>
      <c r="B12" s="10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5.25" customHeight="1">
      <c r="A13" s="11">
        <v>10</v>
      </c>
      <c r="B13" s="13" t="s">
        <v>50</v>
      </c>
      <c r="C13" s="2">
        <v>60</v>
      </c>
      <c r="D13" s="23">
        <v>0.65700000000000003</v>
      </c>
      <c r="E13" s="23">
        <v>0.11899999999999999</v>
      </c>
      <c r="F13" s="23">
        <v>2.2690000000000001</v>
      </c>
      <c r="G13" s="23">
        <v>14.609</v>
      </c>
      <c r="H13" s="23">
        <v>3.5999999999999997E-2</v>
      </c>
      <c r="I13" s="23">
        <v>14.914</v>
      </c>
      <c r="J13" s="23">
        <v>0</v>
      </c>
      <c r="K13" s="23">
        <v>0</v>
      </c>
      <c r="L13" s="23">
        <v>9.532</v>
      </c>
      <c r="M13" s="23">
        <v>15.75</v>
      </c>
      <c r="N13" s="23">
        <v>12.000999999999999</v>
      </c>
      <c r="O13" s="23">
        <v>0.54700000000000004</v>
      </c>
    </row>
    <row r="14" spans="1:15" ht="30" customHeight="1">
      <c r="A14" s="11">
        <v>37</v>
      </c>
      <c r="B14" s="12" t="s">
        <v>53</v>
      </c>
      <c r="C14" s="2">
        <v>200</v>
      </c>
      <c r="D14" s="23">
        <v>2.5099999999999998</v>
      </c>
      <c r="E14" s="23">
        <v>3.54</v>
      </c>
      <c r="F14" s="23">
        <v>13.111000000000001</v>
      </c>
      <c r="G14" s="23">
        <v>98.375</v>
      </c>
      <c r="H14" s="23">
        <v>6.4000000000000001E-2</v>
      </c>
      <c r="I14" s="23">
        <v>4.8239999999999998</v>
      </c>
      <c r="J14" s="23">
        <v>7.8</v>
      </c>
      <c r="K14" s="23">
        <v>1.0999999999999999E-2</v>
      </c>
      <c r="L14" s="23">
        <v>12.316000000000001</v>
      </c>
      <c r="M14" s="23">
        <v>46.256</v>
      </c>
      <c r="N14" s="23">
        <v>16.402999999999999</v>
      </c>
      <c r="O14" s="23">
        <v>0.67300000000000004</v>
      </c>
    </row>
    <row r="15" spans="1:15" ht="30" customHeight="1">
      <c r="A15" s="22" t="str">
        <f>"4/9"</f>
        <v>4/9</v>
      </c>
      <c r="B15" s="28" t="s">
        <v>86</v>
      </c>
      <c r="C15" s="2">
        <v>200</v>
      </c>
      <c r="D15" s="23">
        <v>19.138000000000002</v>
      </c>
      <c r="E15" s="23">
        <v>17.45</v>
      </c>
      <c r="F15" s="23">
        <v>34.880000000000003</v>
      </c>
      <c r="G15" s="23">
        <v>409.774</v>
      </c>
      <c r="H15" s="23">
        <v>0.105</v>
      </c>
      <c r="I15" s="23">
        <v>7.2380000000000004</v>
      </c>
      <c r="J15" s="23">
        <v>0</v>
      </c>
      <c r="K15" s="23">
        <v>0</v>
      </c>
      <c r="L15" s="23">
        <v>54.418999999999997</v>
      </c>
      <c r="M15" s="23">
        <v>231.08500000000001</v>
      </c>
      <c r="N15" s="23">
        <v>62.459000000000003</v>
      </c>
      <c r="O15" s="23">
        <v>2.278</v>
      </c>
    </row>
    <row r="16" spans="1:15" ht="30" customHeight="1">
      <c r="A16" s="11">
        <v>130</v>
      </c>
      <c r="B16" s="12" t="s">
        <v>29</v>
      </c>
      <c r="C16" s="2">
        <v>200</v>
      </c>
      <c r="D16" s="23">
        <v>1</v>
      </c>
      <c r="E16" s="23">
        <v>0.2</v>
      </c>
      <c r="F16" s="23">
        <v>20.2</v>
      </c>
      <c r="G16" s="23">
        <v>92</v>
      </c>
      <c r="H16" s="23">
        <v>0.02</v>
      </c>
      <c r="I16" s="23">
        <v>2</v>
      </c>
      <c r="J16" s="23">
        <v>0</v>
      </c>
      <c r="K16" s="23">
        <v>0</v>
      </c>
      <c r="L16" s="23">
        <v>14</v>
      </c>
      <c r="M16" s="23">
        <v>14</v>
      </c>
      <c r="N16" s="23">
        <v>8</v>
      </c>
      <c r="O16" s="23">
        <v>2.8</v>
      </c>
    </row>
    <row r="17" spans="1:15" ht="32.25" customHeight="1">
      <c r="A17" s="22" t="str">
        <f>"8/13"</f>
        <v>8/13</v>
      </c>
      <c r="B17" s="12" t="s">
        <v>22</v>
      </c>
      <c r="C17" s="2">
        <v>36</v>
      </c>
      <c r="D17" s="23">
        <v>2.8079999999999998</v>
      </c>
      <c r="E17" s="23">
        <v>0.36</v>
      </c>
      <c r="F17" s="23">
        <v>17.28</v>
      </c>
      <c r="G17" s="23">
        <v>84.96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30" customHeight="1">
      <c r="A18" s="22" t="str">
        <f>"7/13"</f>
        <v>7/13</v>
      </c>
      <c r="B18" s="12" t="s">
        <v>20</v>
      </c>
      <c r="C18" s="2">
        <v>36</v>
      </c>
      <c r="D18" s="23">
        <v>2.52</v>
      </c>
      <c r="E18" s="23">
        <v>0.39600000000000002</v>
      </c>
      <c r="F18" s="23">
        <v>16.812000000000001</v>
      </c>
      <c r="G18" s="23">
        <v>77.760000000000005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11"/>
      <c r="B19" s="12" t="s">
        <v>23</v>
      </c>
      <c r="C19" s="2">
        <v>100</v>
      </c>
      <c r="D19" s="23">
        <v>0.4</v>
      </c>
      <c r="E19" s="23">
        <v>0.4</v>
      </c>
      <c r="F19" s="23">
        <v>9.8000000000000007</v>
      </c>
      <c r="G19" s="23">
        <v>45.08</v>
      </c>
      <c r="H19" s="23">
        <v>0.03</v>
      </c>
      <c r="I19" s="23">
        <v>10</v>
      </c>
      <c r="J19" s="23">
        <v>0</v>
      </c>
      <c r="K19" s="23">
        <v>0</v>
      </c>
      <c r="L19" s="23">
        <v>16</v>
      </c>
      <c r="M19" s="23">
        <v>11</v>
      </c>
      <c r="N19" s="23">
        <v>9</v>
      </c>
      <c r="O19" s="23">
        <v>2.2000000000000002</v>
      </c>
    </row>
    <row r="20" spans="1:15" ht="30" customHeight="1">
      <c r="A20" s="14"/>
      <c r="B20" s="19" t="s">
        <v>32</v>
      </c>
      <c r="C20" s="2"/>
      <c r="D20" s="23">
        <f>SUM(D13:D19)</f>
        <v>29.032999999999998</v>
      </c>
      <c r="E20" s="23">
        <f t="shared" ref="E20:O20" si="1">SUM(E13:E19)</f>
        <v>22.464999999999996</v>
      </c>
      <c r="F20" s="23">
        <f t="shared" si="1"/>
        <v>114.352</v>
      </c>
      <c r="G20" s="23">
        <f t="shared" si="1"/>
        <v>822.55800000000011</v>
      </c>
      <c r="H20" s="23">
        <f t="shared" si="1"/>
        <v>0.255</v>
      </c>
      <c r="I20" s="23">
        <f t="shared" si="1"/>
        <v>38.975999999999999</v>
      </c>
      <c r="J20" s="23">
        <f t="shared" si="1"/>
        <v>7.8</v>
      </c>
      <c r="K20" s="23">
        <f t="shared" si="1"/>
        <v>1.0999999999999999E-2</v>
      </c>
      <c r="L20" s="23">
        <f t="shared" si="1"/>
        <v>106.267</v>
      </c>
      <c r="M20" s="23">
        <f t="shared" si="1"/>
        <v>318.09100000000001</v>
      </c>
      <c r="N20" s="23">
        <f t="shared" si="1"/>
        <v>107.863</v>
      </c>
      <c r="O20" s="23">
        <f t="shared" si="1"/>
        <v>8.4980000000000011</v>
      </c>
    </row>
    <row r="21" spans="1:15" ht="30" customHeight="1">
      <c r="A21" s="32" t="s">
        <v>24</v>
      </c>
      <c r="B21" s="33"/>
      <c r="C21" s="5"/>
      <c r="D21" s="23">
        <f t="shared" ref="D21:O21" si="2">D11+D20</f>
        <v>51.91</v>
      </c>
      <c r="E21" s="23">
        <f t="shared" si="2"/>
        <v>54.134999999999991</v>
      </c>
      <c r="F21" s="23">
        <f t="shared" si="2"/>
        <v>145.64600000000002</v>
      </c>
      <c r="G21" s="23">
        <f t="shared" si="2"/>
        <v>1398.5880000000002</v>
      </c>
      <c r="H21" s="23">
        <f t="shared" si="2"/>
        <v>0.371</v>
      </c>
      <c r="I21" s="23">
        <f t="shared" si="2"/>
        <v>48.451999999999998</v>
      </c>
      <c r="J21" s="23">
        <f t="shared" si="2"/>
        <v>7.8</v>
      </c>
      <c r="K21" s="23">
        <f t="shared" si="2"/>
        <v>1.0999999999999999E-2</v>
      </c>
      <c r="L21" s="23">
        <f t="shared" si="2"/>
        <v>311.61700000000002</v>
      </c>
      <c r="M21" s="23">
        <f t="shared" si="2"/>
        <v>620.43499999999995</v>
      </c>
      <c r="N21" s="23">
        <f t="shared" si="2"/>
        <v>164.864</v>
      </c>
      <c r="O21" s="23">
        <f t="shared" si="2"/>
        <v>10.484000000000002</v>
      </c>
    </row>
    <row r="23" spans="1:15">
      <c r="B23" s="1" t="s">
        <v>57</v>
      </c>
    </row>
  </sheetData>
  <mergeCells count="10">
    <mergeCell ref="A1:O1"/>
    <mergeCell ref="A2:O2"/>
    <mergeCell ref="A21:B21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A8:A10 A17:A18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opLeftCell="A7" workbookViewId="0">
      <selection activeCell="D24" sqref="D24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85546875" style="1" customWidth="1"/>
    <col min="10" max="10" width="10.85546875" style="1" customWidth="1"/>
    <col min="11" max="11" width="10.7109375" style="1" customWidth="1"/>
    <col min="12" max="12" width="10.5703125" style="1" customWidth="1"/>
    <col min="13" max="14" width="11.2851562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"9/5"</f>
        <v>9/5</v>
      </c>
      <c r="B6" s="12" t="s">
        <v>87</v>
      </c>
      <c r="C6" s="2">
        <v>150</v>
      </c>
      <c r="D6" s="23">
        <v>25.35</v>
      </c>
      <c r="E6" s="23">
        <v>14.4</v>
      </c>
      <c r="F6" s="23">
        <v>20.145</v>
      </c>
      <c r="G6" s="23">
        <v>337.03500000000003</v>
      </c>
      <c r="H6" s="23">
        <v>6.2E-2</v>
      </c>
      <c r="I6" s="23">
        <v>1.026</v>
      </c>
      <c r="J6" s="23">
        <v>0</v>
      </c>
      <c r="K6" s="23">
        <v>1.4999999999999999E-2</v>
      </c>
      <c r="L6" s="23">
        <v>214.05</v>
      </c>
      <c r="M6" s="23">
        <v>278.77199999999999</v>
      </c>
      <c r="N6" s="23">
        <v>33.143000000000001</v>
      </c>
      <c r="O6" s="23">
        <v>0.79200000000000004</v>
      </c>
    </row>
    <row r="7" spans="1:15" ht="30" customHeight="1">
      <c r="A7" s="22" t="str">
        <f>"2/11"</f>
        <v>2/11</v>
      </c>
      <c r="B7" s="12" t="s">
        <v>64</v>
      </c>
      <c r="C7" s="2">
        <v>20</v>
      </c>
      <c r="D7" s="23">
        <v>0.496</v>
      </c>
      <c r="E7" s="23">
        <v>0.94199999999999995</v>
      </c>
      <c r="F7" s="23">
        <v>2.9940000000000002</v>
      </c>
      <c r="G7" s="23">
        <v>24.786000000000001</v>
      </c>
      <c r="H7" s="23">
        <v>6.0000000000000001E-3</v>
      </c>
      <c r="I7" s="23">
        <v>0.378</v>
      </c>
      <c r="J7" s="23">
        <v>0</v>
      </c>
      <c r="K7" s="23">
        <v>0</v>
      </c>
      <c r="L7" s="23">
        <v>18.334</v>
      </c>
      <c r="M7" s="23">
        <v>0</v>
      </c>
      <c r="N7" s="23">
        <v>3.0990000000000002</v>
      </c>
      <c r="O7" s="23">
        <v>5.3999999999999999E-2</v>
      </c>
    </row>
    <row r="8" spans="1:15" ht="30" customHeight="1">
      <c r="A8" s="22" t="str">
        <f>"11/10"</f>
        <v>11/10</v>
      </c>
      <c r="B8" s="12" t="s">
        <v>65</v>
      </c>
      <c r="C8" s="2">
        <v>200</v>
      </c>
      <c r="D8" s="23">
        <v>0.08</v>
      </c>
      <c r="E8" s="23">
        <v>1.2999999999999999E-2</v>
      </c>
      <c r="F8" s="23">
        <v>9.23</v>
      </c>
      <c r="G8" s="23">
        <v>72.7</v>
      </c>
      <c r="H8" s="23">
        <v>4.4999999999999998E-2</v>
      </c>
      <c r="I8" s="23">
        <v>12.802</v>
      </c>
      <c r="J8" s="23">
        <v>0</v>
      </c>
      <c r="K8" s="23">
        <v>1E-3</v>
      </c>
      <c r="L8" s="23">
        <v>67.168999999999997</v>
      </c>
      <c r="M8" s="23">
        <v>53.435000000000002</v>
      </c>
      <c r="N8" s="23">
        <v>45.795000000000002</v>
      </c>
      <c r="O8" s="23">
        <v>0.92400000000000004</v>
      </c>
    </row>
    <row r="9" spans="1:15" ht="30" customHeight="1">
      <c r="A9" s="11">
        <v>2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1E-3</v>
      </c>
      <c r="I9" s="23">
        <v>0</v>
      </c>
      <c r="J9" s="23">
        <v>0</v>
      </c>
      <c r="K9" s="23">
        <v>0</v>
      </c>
      <c r="L9" s="23">
        <v>2.9</v>
      </c>
      <c r="M9" s="23">
        <v>0</v>
      </c>
      <c r="N9" s="23">
        <v>0</v>
      </c>
      <c r="O9" s="23">
        <v>0.03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"/>
      <c r="B11" s="20" t="s">
        <v>32</v>
      </c>
      <c r="C11" s="2"/>
      <c r="D11" s="23">
        <f>SUM(D6:D10)</f>
        <v>28.863999999999997</v>
      </c>
      <c r="E11" s="23">
        <f t="shared" ref="E11:O11" si="0">SUM(E6:E10)</f>
        <v>21.865000000000002</v>
      </c>
      <c r="F11" s="23">
        <f t="shared" si="0"/>
        <v>49.819000000000003</v>
      </c>
      <c r="G11" s="23">
        <f t="shared" si="0"/>
        <v>576.08100000000002</v>
      </c>
      <c r="H11" s="23">
        <f t="shared" si="0"/>
        <v>0.114</v>
      </c>
      <c r="I11" s="23">
        <f t="shared" si="0"/>
        <v>14.206</v>
      </c>
      <c r="J11" s="23">
        <f t="shared" si="0"/>
        <v>0</v>
      </c>
      <c r="K11" s="23">
        <f t="shared" si="0"/>
        <v>1.6E-2</v>
      </c>
      <c r="L11" s="23">
        <f t="shared" si="0"/>
        <v>302.45299999999997</v>
      </c>
      <c r="M11" s="23">
        <f t="shared" si="0"/>
        <v>332.20699999999999</v>
      </c>
      <c r="N11" s="23">
        <f t="shared" si="0"/>
        <v>82.037000000000006</v>
      </c>
      <c r="O11" s="23">
        <f t="shared" si="0"/>
        <v>1.8</v>
      </c>
    </row>
    <row r="12" spans="1:15" ht="30" customHeight="1">
      <c r="A12" s="2"/>
      <c r="B12" s="10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5.25" customHeight="1">
      <c r="A13" s="11">
        <v>10</v>
      </c>
      <c r="B13" s="12" t="s">
        <v>49</v>
      </c>
      <c r="C13" s="2">
        <v>60</v>
      </c>
      <c r="D13" s="23">
        <v>0.45100000000000001</v>
      </c>
      <c r="E13" s="23">
        <v>5.2999999999999999E-2</v>
      </c>
      <c r="F13" s="23">
        <v>1.911</v>
      </c>
      <c r="G13" s="23">
        <v>7.56</v>
      </c>
      <c r="H13" s="23">
        <v>1.2999999999999999E-2</v>
      </c>
      <c r="I13" s="23">
        <v>2.4</v>
      </c>
      <c r="J13" s="23">
        <v>0</v>
      </c>
      <c r="K13" s="23">
        <v>6.0000000000000001E-3</v>
      </c>
      <c r="L13" s="23">
        <v>12.144</v>
      </c>
      <c r="M13" s="23">
        <v>21.923999999999999</v>
      </c>
      <c r="N13" s="23">
        <v>7.3079999999999998</v>
      </c>
      <c r="O13" s="23">
        <v>0.313</v>
      </c>
    </row>
    <row r="14" spans="1:15" ht="30" customHeight="1">
      <c r="A14" s="11">
        <v>40</v>
      </c>
      <c r="B14" s="25" t="s">
        <v>75</v>
      </c>
      <c r="C14" s="2">
        <v>200</v>
      </c>
      <c r="D14" s="23">
        <v>6.0030000000000001</v>
      </c>
      <c r="E14" s="23">
        <v>2.681</v>
      </c>
      <c r="F14" s="23">
        <v>11.012</v>
      </c>
      <c r="G14" s="23">
        <v>99.11</v>
      </c>
      <c r="H14" s="23">
        <v>9.1999999999999998E-2</v>
      </c>
      <c r="I14" s="23">
        <v>6.9790000000000001</v>
      </c>
      <c r="J14" s="23">
        <v>0</v>
      </c>
      <c r="K14" s="23">
        <v>0</v>
      </c>
      <c r="L14" s="23">
        <v>21.887</v>
      </c>
      <c r="M14" s="23">
        <v>101.32599999999999</v>
      </c>
      <c r="N14" s="23">
        <v>30.602</v>
      </c>
      <c r="O14" s="23">
        <v>1.0009999999999999</v>
      </c>
    </row>
    <row r="15" spans="1:15" ht="30" customHeight="1">
      <c r="A15" s="22" t="str">
        <f>"12/8"</f>
        <v>12/8</v>
      </c>
      <c r="B15" s="27" t="s">
        <v>76</v>
      </c>
      <c r="C15" s="2">
        <v>90</v>
      </c>
      <c r="D15" s="23">
        <v>13.218</v>
      </c>
      <c r="E15" s="23">
        <v>14.098000000000001</v>
      </c>
      <c r="F15" s="23">
        <v>3.3170000000000002</v>
      </c>
      <c r="G15" s="23">
        <v>229.815</v>
      </c>
      <c r="H15" s="23">
        <v>4.8000000000000001E-2</v>
      </c>
      <c r="I15" s="23">
        <v>2.4300000000000002</v>
      </c>
      <c r="J15" s="23">
        <v>0</v>
      </c>
      <c r="K15" s="23">
        <v>0</v>
      </c>
      <c r="L15" s="23">
        <v>30.079000000000001</v>
      </c>
      <c r="M15" s="23">
        <v>149.583</v>
      </c>
      <c r="N15" s="23">
        <v>29.257999999999999</v>
      </c>
      <c r="O15" s="23">
        <v>2.1880000000000002</v>
      </c>
    </row>
    <row r="16" spans="1:15" ht="30" customHeight="1">
      <c r="A16" s="22" t="str">
        <f>"43/3"</f>
        <v>43/3</v>
      </c>
      <c r="B16" s="25" t="s">
        <v>82</v>
      </c>
      <c r="C16" s="2">
        <v>150</v>
      </c>
      <c r="D16" s="23">
        <v>5.3109999999999999</v>
      </c>
      <c r="E16" s="23">
        <v>3.7730000000000001</v>
      </c>
      <c r="F16" s="23">
        <v>34.124000000000002</v>
      </c>
      <c r="G16" s="23">
        <v>184.887</v>
      </c>
      <c r="H16" s="23">
        <v>6.3E-2</v>
      </c>
      <c r="I16" s="23">
        <v>0</v>
      </c>
      <c r="J16" s="23">
        <v>0</v>
      </c>
      <c r="K16" s="23">
        <v>0</v>
      </c>
      <c r="L16" s="23">
        <v>12.821999999999999</v>
      </c>
      <c r="M16" s="23">
        <v>40.558999999999997</v>
      </c>
      <c r="N16" s="23">
        <v>7.2910000000000004</v>
      </c>
      <c r="O16" s="23">
        <v>0.74399999999999999</v>
      </c>
    </row>
    <row r="17" spans="1:15" ht="30" customHeight="1">
      <c r="A17" s="22" t="str">
        <f>"1/16"</f>
        <v>1/16</v>
      </c>
      <c r="B17" s="15" t="s">
        <v>90</v>
      </c>
      <c r="C17" s="2">
        <v>200</v>
      </c>
      <c r="D17" s="23">
        <v>0</v>
      </c>
      <c r="E17" s="23">
        <v>0</v>
      </c>
      <c r="F17" s="23">
        <v>0</v>
      </c>
      <c r="G17" s="23">
        <v>106.848</v>
      </c>
      <c r="H17" s="23">
        <v>8.5999999999999993E-2</v>
      </c>
      <c r="I17" s="23">
        <v>13.6</v>
      </c>
      <c r="J17" s="23">
        <v>1.4999999999999999E-2</v>
      </c>
      <c r="K17" s="23">
        <v>0</v>
      </c>
      <c r="L17" s="23">
        <v>65.12</v>
      </c>
      <c r="M17" s="23">
        <v>52.2</v>
      </c>
      <c r="N17" s="23">
        <v>45.24</v>
      </c>
      <c r="O17" s="23">
        <v>0.87</v>
      </c>
    </row>
    <row r="18" spans="1:15" ht="30" customHeight="1">
      <c r="A18" s="22" t="str">
        <f>"8/13"</f>
        <v>8/13</v>
      </c>
      <c r="B18" s="12" t="s">
        <v>22</v>
      </c>
      <c r="C18" s="2">
        <v>36</v>
      </c>
      <c r="D18" s="23">
        <v>2.8079999999999998</v>
      </c>
      <c r="E18" s="23">
        <v>0.36</v>
      </c>
      <c r="F18" s="23">
        <v>17.28</v>
      </c>
      <c r="G18" s="23">
        <v>84.96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22" t="str">
        <f>"7/13"</f>
        <v>7/13</v>
      </c>
      <c r="B19" s="12" t="s">
        <v>20</v>
      </c>
      <c r="C19" s="2">
        <v>36</v>
      </c>
      <c r="D19" s="23">
        <v>2.52</v>
      </c>
      <c r="E19" s="23">
        <v>0.39600000000000002</v>
      </c>
      <c r="F19" s="23">
        <v>16.812000000000001</v>
      </c>
      <c r="G19" s="23">
        <v>77.760000000000005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11"/>
      <c r="B20" s="12" t="s">
        <v>23</v>
      </c>
      <c r="C20" s="2">
        <v>100</v>
      </c>
      <c r="D20" s="23">
        <v>0.4</v>
      </c>
      <c r="E20" s="23">
        <v>0.4</v>
      </c>
      <c r="F20" s="23">
        <v>9.8000000000000007</v>
      </c>
      <c r="G20" s="23">
        <v>45.08</v>
      </c>
      <c r="H20" s="23">
        <v>0.03</v>
      </c>
      <c r="I20" s="23">
        <v>10</v>
      </c>
      <c r="J20" s="23">
        <v>0</v>
      </c>
      <c r="K20" s="23">
        <v>0</v>
      </c>
      <c r="L20" s="23">
        <v>16</v>
      </c>
      <c r="M20" s="23">
        <v>11</v>
      </c>
      <c r="N20" s="23">
        <v>9</v>
      </c>
      <c r="O20" s="23">
        <v>2.2000000000000002</v>
      </c>
    </row>
    <row r="21" spans="1:15" ht="30" customHeight="1">
      <c r="A21" s="14"/>
      <c r="B21" s="19" t="s">
        <v>32</v>
      </c>
      <c r="C21" s="2"/>
      <c r="D21" s="23">
        <f t="shared" ref="D21:O21" si="1">SUM(D13:D20)</f>
        <v>30.710999999999999</v>
      </c>
      <c r="E21" s="23">
        <f t="shared" si="1"/>
        <v>21.760999999999999</v>
      </c>
      <c r="F21" s="23">
        <f t="shared" si="1"/>
        <v>94.256</v>
      </c>
      <c r="G21" s="23">
        <f t="shared" si="1"/>
        <v>836.0200000000001</v>
      </c>
      <c r="H21" s="23">
        <f t="shared" si="1"/>
        <v>0.33199999999999996</v>
      </c>
      <c r="I21" s="23">
        <f t="shared" si="1"/>
        <v>35.408999999999999</v>
      </c>
      <c r="J21" s="23">
        <f t="shared" si="1"/>
        <v>1.4999999999999999E-2</v>
      </c>
      <c r="K21" s="23">
        <f t="shared" si="1"/>
        <v>6.0000000000000001E-3</v>
      </c>
      <c r="L21" s="23">
        <f t="shared" si="1"/>
        <v>158.05200000000002</v>
      </c>
      <c r="M21" s="23">
        <f t="shared" si="1"/>
        <v>376.59199999999993</v>
      </c>
      <c r="N21" s="23">
        <f t="shared" si="1"/>
        <v>128.69899999999998</v>
      </c>
      <c r="O21" s="23">
        <f t="shared" si="1"/>
        <v>7.3159999999999998</v>
      </c>
    </row>
    <row r="22" spans="1:15" ht="30" customHeight="1">
      <c r="A22" s="32" t="s">
        <v>24</v>
      </c>
      <c r="B22" s="33"/>
      <c r="C22" s="5"/>
      <c r="D22" s="23">
        <f t="shared" ref="D22:O22" si="2">D11+D21</f>
        <v>59.574999999999996</v>
      </c>
      <c r="E22" s="23">
        <f t="shared" si="2"/>
        <v>43.626000000000005</v>
      </c>
      <c r="F22" s="23">
        <f t="shared" si="2"/>
        <v>144.07499999999999</v>
      </c>
      <c r="G22" s="23">
        <f t="shared" si="2"/>
        <v>1412.1010000000001</v>
      </c>
      <c r="H22" s="23">
        <f t="shared" si="2"/>
        <v>0.44599999999999995</v>
      </c>
      <c r="I22" s="23">
        <f t="shared" si="2"/>
        <v>49.614999999999995</v>
      </c>
      <c r="J22" s="23">
        <f t="shared" si="2"/>
        <v>1.4999999999999999E-2</v>
      </c>
      <c r="K22" s="23">
        <f t="shared" si="2"/>
        <v>2.1999999999999999E-2</v>
      </c>
      <c r="L22" s="23">
        <f t="shared" si="2"/>
        <v>460.505</v>
      </c>
      <c r="M22" s="23">
        <f t="shared" si="2"/>
        <v>708.79899999999998</v>
      </c>
      <c r="N22" s="23">
        <f t="shared" si="2"/>
        <v>210.73599999999999</v>
      </c>
      <c r="O22" s="23">
        <f t="shared" si="2"/>
        <v>9.1159999999999997</v>
      </c>
    </row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10 A17:A19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>
      <selection activeCell="B22" sqref="B22"/>
    </sheetView>
  </sheetViews>
  <sheetFormatPr defaultRowHeight="15"/>
  <cols>
    <col min="1" max="1" width="10.7109375" bestFit="1" customWidth="1"/>
    <col min="2" max="2" width="63.7109375" customWidth="1"/>
    <col min="4" max="6" width="9.28515625" bestFit="1" customWidth="1"/>
    <col min="7" max="7" width="9.7109375" bestFit="1" customWidth="1"/>
    <col min="8" max="11" width="9.28515625" bestFit="1" customWidth="1"/>
    <col min="12" max="13" width="9.7109375" bestFit="1" customWidth="1"/>
    <col min="14" max="14" width="12" customWidth="1"/>
    <col min="15" max="15" width="9.28515625" bestFit="1" customWidth="1"/>
  </cols>
  <sheetData>
    <row r="1" spans="1:15" ht="30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7.5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22.5">
      <c r="A5" s="2"/>
      <c r="B5" s="10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2.5" customHeight="1">
      <c r="A6" s="22" t="str">
        <f>"13/8"</f>
        <v>13/8</v>
      </c>
      <c r="B6" s="28" t="s">
        <v>78</v>
      </c>
      <c r="C6" s="2">
        <v>90</v>
      </c>
      <c r="D6" s="23">
        <v>20.106999999999999</v>
      </c>
      <c r="E6" s="23">
        <v>19.600000000000001</v>
      </c>
      <c r="F6" s="23">
        <v>0.37</v>
      </c>
      <c r="G6" s="23">
        <v>257.94</v>
      </c>
      <c r="H6" s="23">
        <v>6.8000000000000005E-2</v>
      </c>
      <c r="I6" s="23">
        <v>0.10199999999999999</v>
      </c>
      <c r="J6" s="23">
        <v>0</v>
      </c>
      <c r="K6" s="23">
        <v>2.3E-2</v>
      </c>
      <c r="L6" s="23">
        <v>22.381</v>
      </c>
      <c r="M6" s="23">
        <v>208.733</v>
      </c>
      <c r="N6" s="23">
        <v>24.812999999999999</v>
      </c>
      <c r="O6" s="23">
        <v>2.919</v>
      </c>
    </row>
    <row r="7" spans="1:15" ht="22.5" customHeight="1">
      <c r="A7" s="22" t="str">
        <f>"18/3"</f>
        <v>18/3</v>
      </c>
      <c r="B7" s="28" t="s">
        <v>88</v>
      </c>
      <c r="C7" s="2">
        <v>150</v>
      </c>
      <c r="D7" s="23">
        <v>2.3370000000000002</v>
      </c>
      <c r="E7" s="23">
        <v>3.6930000000000001</v>
      </c>
      <c r="F7" s="23">
        <v>5.4240000000000004</v>
      </c>
      <c r="G7" s="23">
        <v>116.34399999999999</v>
      </c>
      <c r="H7" s="23">
        <v>8.1000000000000003E-2</v>
      </c>
      <c r="I7" s="23">
        <v>11.692</v>
      </c>
      <c r="J7" s="23">
        <v>0</v>
      </c>
      <c r="K7" s="23">
        <v>0</v>
      </c>
      <c r="L7" s="23">
        <v>47.097999999999999</v>
      </c>
      <c r="M7" s="23">
        <v>72.394999999999996</v>
      </c>
      <c r="N7" s="23">
        <v>39.347000000000001</v>
      </c>
      <c r="O7" s="23">
        <v>1.1100000000000001</v>
      </c>
    </row>
    <row r="8" spans="1:15" ht="20.25">
      <c r="A8" s="11">
        <v>132</v>
      </c>
      <c r="B8" s="12" t="s">
        <v>26</v>
      </c>
      <c r="C8" s="2">
        <v>200</v>
      </c>
      <c r="D8" s="23">
        <v>12</v>
      </c>
      <c r="E8" s="23">
        <v>3.06</v>
      </c>
      <c r="F8" s="23">
        <v>13</v>
      </c>
      <c r="G8" s="23">
        <v>49.28</v>
      </c>
      <c r="H8" s="23">
        <v>0</v>
      </c>
      <c r="I8" s="23">
        <v>6</v>
      </c>
      <c r="J8" s="23">
        <v>0</v>
      </c>
      <c r="K8" s="23">
        <v>0</v>
      </c>
      <c r="L8" s="23">
        <v>11.6</v>
      </c>
      <c r="M8" s="23">
        <v>4.9400000000000004</v>
      </c>
      <c r="N8" s="23">
        <v>4.5</v>
      </c>
      <c r="O8" s="23">
        <v>0.54</v>
      </c>
    </row>
    <row r="9" spans="1:15" ht="20.25">
      <c r="A9" s="22" t="str">
        <f>"8/13"</f>
        <v>8/13</v>
      </c>
      <c r="B9" s="12" t="s">
        <v>22</v>
      </c>
      <c r="C9" s="2">
        <v>36</v>
      </c>
      <c r="D9" s="23">
        <v>2.8079999999999998</v>
      </c>
      <c r="E9" s="23">
        <v>0.36</v>
      </c>
      <c r="F9" s="23">
        <v>17.28</v>
      </c>
      <c r="G9" s="23">
        <v>84.96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20.25">
      <c r="A10" s="14"/>
      <c r="B10" s="19" t="s">
        <v>32</v>
      </c>
      <c r="C10" s="2"/>
      <c r="D10" s="23">
        <f>SUM(D6:D9)</f>
        <v>37.252000000000002</v>
      </c>
      <c r="E10" s="23">
        <f t="shared" ref="E10:O10" si="0">SUM(E6:E9)</f>
        <v>26.713000000000001</v>
      </c>
      <c r="F10" s="23">
        <f t="shared" si="0"/>
        <v>36.073999999999998</v>
      </c>
      <c r="G10" s="23">
        <f t="shared" si="0"/>
        <v>508.52399999999994</v>
      </c>
      <c r="H10" s="23">
        <f t="shared" si="0"/>
        <v>0.14900000000000002</v>
      </c>
      <c r="I10" s="23">
        <f t="shared" si="0"/>
        <v>17.794</v>
      </c>
      <c r="J10" s="23">
        <f t="shared" si="0"/>
        <v>0</v>
      </c>
      <c r="K10" s="23">
        <f t="shared" si="0"/>
        <v>2.3E-2</v>
      </c>
      <c r="L10" s="23">
        <f t="shared" si="0"/>
        <v>81.078999999999994</v>
      </c>
      <c r="M10" s="23">
        <f t="shared" si="0"/>
        <v>286.06799999999998</v>
      </c>
      <c r="N10" s="23">
        <f t="shared" si="0"/>
        <v>68.66</v>
      </c>
      <c r="O10" s="23">
        <f t="shared" si="0"/>
        <v>4.569</v>
      </c>
    </row>
    <row r="11" spans="1:15" ht="22.5">
      <c r="A11" s="32" t="s">
        <v>24</v>
      </c>
      <c r="B11" s="33"/>
      <c r="C11" s="5"/>
      <c r="D11" s="23">
        <f>SUM(D6:D9)</f>
        <v>37.252000000000002</v>
      </c>
      <c r="E11" s="23">
        <f t="shared" ref="E11:O11" si="1">SUM(E6:E9)</f>
        <v>26.713000000000001</v>
      </c>
      <c r="F11" s="23">
        <f t="shared" si="1"/>
        <v>36.073999999999998</v>
      </c>
      <c r="G11" s="23">
        <f t="shared" si="1"/>
        <v>508.52399999999994</v>
      </c>
      <c r="H11" s="23">
        <f t="shared" si="1"/>
        <v>0.14900000000000002</v>
      </c>
      <c r="I11" s="23">
        <f t="shared" si="1"/>
        <v>17.794</v>
      </c>
      <c r="J11" s="23">
        <f t="shared" si="1"/>
        <v>0</v>
      </c>
      <c r="K11" s="23">
        <f t="shared" si="1"/>
        <v>2.3E-2</v>
      </c>
      <c r="L11" s="23">
        <f t="shared" si="1"/>
        <v>81.078999999999994</v>
      </c>
      <c r="M11" s="23">
        <f t="shared" si="1"/>
        <v>286.06799999999998</v>
      </c>
      <c r="N11" s="23">
        <f t="shared" si="1"/>
        <v>68.66</v>
      </c>
      <c r="O11" s="23">
        <f t="shared" si="1"/>
        <v>4.569</v>
      </c>
    </row>
  </sheetData>
  <mergeCells count="10">
    <mergeCell ref="A11:B11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7" orientation="landscape" r:id="rId1"/>
  <ignoredErrors>
    <ignoredError sqref="A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opLeftCell="C1" workbookViewId="0">
      <selection activeCell="A6" sqref="A6:O6"/>
    </sheetView>
  </sheetViews>
  <sheetFormatPr defaultRowHeight="18.75"/>
  <cols>
    <col min="1" max="1" width="8.28515625" style="1" customWidth="1"/>
    <col min="2" max="2" width="67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9.85546875" style="1" bestFit="1" customWidth="1"/>
    <col min="7" max="7" width="16" style="1" customWidth="1"/>
    <col min="8" max="8" width="10.7109375" style="1" customWidth="1"/>
    <col min="9" max="9" width="10.42578125" style="1" customWidth="1"/>
    <col min="10" max="10" width="8.7109375" style="1" customWidth="1"/>
    <col min="11" max="11" width="9.5703125" style="1" customWidth="1"/>
    <col min="12" max="12" width="10.5703125" style="1" customWidth="1"/>
    <col min="13" max="13" width="11.42578125" style="1" customWidth="1"/>
    <col min="14" max="14" width="10.710937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"17/5"</f>
        <v>17/5</v>
      </c>
      <c r="B6" s="12" t="s">
        <v>30</v>
      </c>
      <c r="C6" s="2">
        <v>150</v>
      </c>
      <c r="D6" s="23">
        <v>21.837</v>
      </c>
      <c r="E6" s="23">
        <v>15.914</v>
      </c>
      <c r="F6" s="23">
        <v>33.122</v>
      </c>
      <c r="G6" s="23">
        <v>358.83</v>
      </c>
      <c r="H6" s="23">
        <v>7.0999999999999994E-2</v>
      </c>
      <c r="I6" s="23">
        <v>0.22800000000000001</v>
      </c>
      <c r="J6" s="23">
        <v>58.5</v>
      </c>
      <c r="K6" s="23">
        <v>1.4999999999999999E-2</v>
      </c>
      <c r="L6" s="23">
        <v>185.40799999999999</v>
      </c>
      <c r="M6" s="23">
        <v>260.08100000000002</v>
      </c>
      <c r="N6" s="23">
        <v>32.232999999999997</v>
      </c>
      <c r="O6" s="23">
        <v>1.196</v>
      </c>
    </row>
    <row r="7" spans="1:15" ht="30" customHeight="1">
      <c r="A7" s="22" t="str">
        <f>"2/11"</f>
        <v>2/11</v>
      </c>
      <c r="B7" s="12" t="s">
        <v>64</v>
      </c>
      <c r="C7" s="2">
        <v>20</v>
      </c>
      <c r="D7" s="23">
        <v>0.496</v>
      </c>
      <c r="E7" s="23">
        <v>0.94199999999999995</v>
      </c>
      <c r="F7" s="23">
        <v>2.9940000000000002</v>
      </c>
      <c r="G7" s="23">
        <v>24.786000000000001</v>
      </c>
      <c r="H7" s="23">
        <v>6.0000000000000001E-3</v>
      </c>
      <c r="I7" s="23">
        <v>0.378</v>
      </c>
      <c r="J7" s="23">
        <v>0</v>
      </c>
      <c r="K7" s="23">
        <v>0</v>
      </c>
      <c r="L7" s="23">
        <v>18.334</v>
      </c>
      <c r="M7" s="23">
        <v>0</v>
      </c>
      <c r="N7" s="23">
        <v>3.0990000000000002</v>
      </c>
      <c r="O7" s="23">
        <v>5.3999999999999999E-2</v>
      </c>
    </row>
    <row r="8" spans="1:15" ht="30" customHeight="1">
      <c r="A8" s="22" t="str">
        <f>"11/10"</f>
        <v>11/10</v>
      </c>
      <c r="B8" s="12" t="s">
        <v>65</v>
      </c>
      <c r="C8" s="2">
        <v>200</v>
      </c>
      <c r="D8" s="23">
        <v>0.08</v>
      </c>
      <c r="E8" s="23">
        <v>1.2999999999999999E-2</v>
      </c>
      <c r="F8" s="23">
        <v>9.23</v>
      </c>
      <c r="G8" s="23">
        <v>72.7</v>
      </c>
      <c r="H8" s="23">
        <v>4.4999999999999998E-2</v>
      </c>
      <c r="I8" s="23">
        <v>12.802</v>
      </c>
      <c r="J8" s="23">
        <v>0</v>
      </c>
      <c r="K8" s="23">
        <v>1E-3</v>
      </c>
      <c r="L8" s="23">
        <v>67.168999999999997</v>
      </c>
      <c r="M8" s="23">
        <v>53.435000000000002</v>
      </c>
      <c r="N8" s="23">
        <v>45.795000000000002</v>
      </c>
      <c r="O8" s="23">
        <v>0.92400000000000004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"5/13"</f>
        <v>5/13</v>
      </c>
      <c r="B10" s="12" t="s">
        <v>25</v>
      </c>
      <c r="C10" s="2">
        <v>15</v>
      </c>
      <c r="D10" s="23">
        <v>3.9</v>
      </c>
      <c r="E10" s="23">
        <v>4.0199999999999996</v>
      </c>
      <c r="F10" s="23">
        <v>0</v>
      </c>
      <c r="G10" s="23">
        <v>52.8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2" t="str">
        <f>"8/13"</f>
        <v>8/13</v>
      </c>
      <c r="B11" s="12" t="s">
        <v>22</v>
      </c>
      <c r="C11" s="2">
        <v>36</v>
      </c>
      <c r="D11" s="23">
        <v>2.8079999999999998</v>
      </c>
      <c r="E11" s="23">
        <v>0.36</v>
      </c>
      <c r="F11" s="23">
        <v>17.28</v>
      </c>
      <c r="G11" s="23">
        <v>84.96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30" customHeight="1">
      <c r="A12" s="2"/>
      <c r="B12" s="20" t="s">
        <v>32</v>
      </c>
      <c r="C12" s="2"/>
      <c r="D12" s="23">
        <f t="shared" ref="D12:O12" si="0">SUM(D6:D11)</f>
        <v>29.250999999999994</v>
      </c>
      <c r="E12" s="23">
        <f t="shared" si="0"/>
        <v>27.398999999999997</v>
      </c>
      <c r="F12" s="23">
        <f t="shared" si="0"/>
        <v>62.796000000000006</v>
      </c>
      <c r="G12" s="23">
        <f t="shared" si="0"/>
        <v>650.67599999999993</v>
      </c>
      <c r="H12" s="23">
        <f t="shared" si="0"/>
        <v>0.122</v>
      </c>
      <c r="I12" s="23">
        <f t="shared" si="0"/>
        <v>13.407999999999999</v>
      </c>
      <c r="J12" s="23">
        <f t="shared" si="0"/>
        <v>58.5</v>
      </c>
      <c r="K12" s="23">
        <f t="shared" si="0"/>
        <v>1.6E-2</v>
      </c>
      <c r="L12" s="23">
        <f t="shared" si="0"/>
        <v>270.911</v>
      </c>
      <c r="M12" s="23">
        <f t="shared" si="0"/>
        <v>313.51600000000002</v>
      </c>
      <c r="N12" s="23">
        <f t="shared" si="0"/>
        <v>81.126999999999995</v>
      </c>
      <c r="O12" s="23">
        <f t="shared" si="0"/>
        <v>2.1739999999999999</v>
      </c>
    </row>
    <row r="13" spans="1:15" ht="30" customHeight="1">
      <c r="A13" s="2"/>
      <c r="B13" s="10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5.25" customHeight="1">
      <c r="A14" s="11">
        <v>10</v>
      </c>
      <c r="B14" s="12" t="s">
        <v>49</v>
      </c>
      <c r="C14" s="2">
        <v>60</v>
      </c>
      <c r="D14" s="23">
        <v>0.45100000000000001</v>
      </c>
      <c r="E14" s="23">
        <v>5.2999999999999999E-2</v>
      </c>
      <c r="F14" s="23">
        <v>1.911</v>
      </c>
      <c r="G14" s="23">
        <v>7.56</v>
      </c>
      <c r="H14" s="23">
        <v>1.2999999999999999E-2</v>
      </c>
      <c r="I14" s="23">
        <v>2.4</v>
      </c>
      <c r="J14" s="23">
        <v>0</v>
      </c>
      <c r="K14" s="23">
        <v>6.0000000000000001E-3</v>
      </c>
      <c r="L14" s="23">
        <v>12.144</v>
      </c>
      <c r="M14" s="23">
        <v>21.923999999999999</v>
      </c>
      <c r="N14" s="23">
        <v>7.3079999999999998</v>
      </c>
      <c r="O14" s="23">
        <v>0.313</v>
      </c>
    </row>
    <row r="15" spans="1:15" ht="30" customHeight="1">
      <c r="A15" s="22" t="str">
        <f>"14/2"</f>
        <v>14/2</v>
      </c>
      <c r="B15" s="12" t="s">
        <v>52</v>
      </c>
      <c r="C15" s="2">
        <v>200</v>
      </c>
      <c r="D15" s="23">
        <v>1.552</v>
      </c>
      <c r="E15" s="23">
        <v>5.2439999999999998</v>
      </c>
      <c r="F15" s="23">
        <v>9.8000000000000007</v>
      </c>
      <c r="G15" s="23">
        <v>157.68899999999999</v>
      </c>
      <c r="H15" s="23">
        <v>8.3000000000000004E-2</v>
      </c>
      <c r="I15" s="23">
        <v>15.848000000000001</v>
      </c>
      <c r="J15" s="23">
        <v>3</v>
      </c>
      <c r="K15" s="23">
        <v>0.19</v>
      </c>
      <c r="L15" s="23">
        <v>71.543999999999997</v>
      </c>
      <c r="M15" s="23">
        <v>78.683000000000007</v>
      </c>
      <c r="N15" s="23">
        <v>49.642000000000003</v>
      </c>
      <c r="O15" s="23">
        <v>1.23</v>
      </c>
    </row>
    <row r="16" spans="1:15" ht="30" customHeight="1">
      <c r="A16" s="22" t="str">
        <f>"4/7"</f>
        <v>4/7</v>
      </c>
      <c r="B16" s="13" t="s">
        <v>66</v>
      </c>
      <c r="C16" s="2">
        <v>90</v>
      </c>
      <c r="D16" s="23">
        <v>8.7200000000000006</v>
      </c>
      <c r="E16" s="23">
        <v>4.7</v>
      </c>
      <c r="F16" s="23">
        <v>4.4509999999999996</v>
      </c>
      <c r="G16" s="23">
        <v>99.269000000000005</v>
      </c>
      <c r="H16" s="23">
        <v>6.0999999999999999E-2</v>
      </c>
      <c r="I16" s="23">
        <v>2.0459999999999998</v>
      </c>
      <c r="J16" s="23">
        <v>0</v>
      </c>
      <c r="K16" s="23">
        <v>2.9000000000000001E-2</v>
      </c>
      <c r="L16" s="23">
        <v>35.871000000000002</v>
      </c>
      <c r="M16" s="23">
        <v>137.26499999999999</v>
      </c>
      <c r="N16" s="23">
        <v>38.771000000000001</v>
      </c>
      <c r="O16" s="23">
        <v>0.69799999999999995</v>
      </c>
    </row>
    <row r="17" spans="1:15" ht="30" customHeight="1">
      <c r="A17" s="22" t="str">
        <f>"3/3"</f>
        <v>3/3</v>
      </c>
      <c r="B17" s="12" t="s">
        <v>27</v>
      </c>
      <c r="C17" s="2">
        <v>150</v>
      </c>
      <c r="D17" s="23">
        <v>3.0830000000000002</v>
      </c>
      <c r="E17" s="23">
        <v>4.2210000000000001</v>
      </c>
      <c r="F17" s="23">
        <v>22.335999999999999</v>
      </c>
      <c r="G17" s="23">
        <v>132.714</v>
      </c>
      <c r="H17" s="23">
        <v>0.121</v>
      </c>
      <c r="I17" s="23">
        <v>10.744</v>
      </c>
      <c r="J17" s="23">
        <v>0</v>
      </c>
      <c r="K17" s="23">
        <v>1.4E-2</v>
      </c>
      <c r="L17" s="23">
        <v>37.118000000000002</v>
      </c>
      <c r="M17" s="23">
        <v>84.728999999999999</v>
      </c>
      <c r="N17" s="23">
        <v>29.241</v>
      </c>
      <c r="O17" s="23">
        <v>1.093</v>
      </c>
    </row>
    <row r="18" spans="1:15" ht="30" customHeight="1">
      <c r="A18" s="11">
        <v>254</v>
      </c>
      <c r="B18" s="12" t="s">
        <v>33</v>
      </c>
      <c r="C18" s="2">
        <v>200</v>
      </c>
      <c r="D18" s="23">
        <v>0.15</v>
      </c>
      <c r="E18" s="23">
        <v>0.14099999999999999</v>
      </c>
      <c r="F18" s="23">
        <v>17.844999999999999</v>
      </c>
      <c r="G18" s="23">
        <v>151.28100000000001</v>
      </c>
      <c r="H18" s="23">
        <v>4.5999999999999999E-2</v>
      </c>
      <c r="I18" s="23">
        <v>11.92</v>
      </c>
      <c r="J18" s="23">
        <v>0</v>
      </c>
      <c r="K18" s="23">
        <v>0</v>
      </c>
      <c r="L18" s="23">
        <v>62.030999999999999</v>
      </c>
      <c r="M18" s="23">
        <v>48.72</v>
      </c>
      <c r="N18" s="23">
        <v>42.037999999999997</v>
      </c>
      <c r="O18" s="23">
        <v>1.5529999999999999</v>
      </c>
    </row>
    <row r="19" spans="1:15" ht="30" customHeight="1">
      <c r="A19" s="22" t="str">
        <f>"8/13"</f>
        <v>8/13</v>
      </c>
      <c r="B19" s="12" t="s">
        <v>22</v>
      </c>
      <c r="C19" s="2">
        <v>36</v>
      </c>
      <c r="D19" s="23">
        <v>2.8079999999999998</v>
      </c>
      <c r="E19" s="23">
        <v>0.36</v>
      </c>
      <c r="F19" s="23">
        <v>17.28</v>
      </c>
      <c r="G19" s="23">
        <v>84.96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22" t="str">
        <f>"7/13"</f>
        <v>7/13</v>
      </c>
      <c r="B20" s="12" t="s">
        <v>20</v>
      </c>
      <c r="C20" s="2">
        <v>36</v>
      </c>
      <c r="D20" s="23">
        <v>2.52</v>
      </c>
      <c r="E20" s="23">
        <v>0.39600000000000002</v>
      </c>
      <c r="F20" s="23">
        <v>16.812000000000001</v>
      </c>
      <c r="G20" s="23">
        <v>77.760000000000005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30" customHeight="1">
      <c r="A21" s="11"/>
      <c r="B21" s="12" t="s">
        <v>23</v>
      </c>
      <c r="C21" s="2">
        <v>100</v>
      </c>
      <c r="D21" s="23">
        <v>0.4</v>
      </c>
      <c r="E21" s="23">
        <v>0.4</v>
      </c>
      <c r="F21" s="23">
        <v>9.8000000000000007</v>
      </c>
      <c r="G21" s="23">
        <v>45.08</v>
      </c>
      <c r="H21" s="23">
        <v>0.03</v>
      </c>
      <c r="I21" s="23">
        <v>10</v>
      </c>
      <c r="J21" s="23">
        <v>0</v>
      </c>
      <c r="K21" s="23">
        <v>0</v>
      </c>
      <c r="L21" s="23">
        <v>16</v>
      </c>
      <c r="M21" s="23">
        <v>11</v>
      </c>
      <c r="N21" s="23">
        <v>9</v>
      </c>
      <c r="O21" s="23">
        <v>2.2000000000000002</v>
      </c>
    </row>
    <row r="22" spans="1:15" ht="30" customHeight="1">
      <c r="A22" s="14"/>
      <c r="B22" s="19" t="s">
        <v>32</v>
      </c>
      <c r="C22" s="2"/>
      <c r="D22" s="23">
        <f>SUM(D14:D21)</f>
        <v>19.684000000000001</v>
      </c>
      <c r="E22" s="23">
        <f t="shared" ref="E22:O22" si="1">SUM(E14:E21)</f>
        <v>15.515000000000001</v>
      </c>
      <c r="F22" s="23">
        <f t="shared" si="1"/>
        <v>100.23499999999999</v>
      </c>
      <c r="G22" s="23">
        <f t="shared" si="1"/>
        <v>756.3130000000001</v>
      </c>
      <c r="H22" s="23">
        <f t="shared" si="1"/>
        <v>0.35399999999999998</v>
      </c>
      <c r="I22" s="23">
        <f t="shared" si="1"/>
        <v>52.957999999999998</v>
      </c>
      <c r="J22" s="23">
        <f t="shared" si="1"/>
        <v>3</v>
      </c>
      <c r="K22" s="23">
        <f t="shared" si="1"/>
        <v>0.23900000000000002</v>
      </c>
      <c r="L22" s="23">
        <f t="shared" si="1"/>
        <v>234.708</v>
      </c>
      <c r="M22" s="23">
        <f t="shared" si="1"/>
        <v>382.32100000000003</v>
      </c>
      <c r="N22" s="23">
        <f t="shared" si="1"/>
        <v>176</v>
      </c>
      <c r="O22" s="23">
        <f t="shared" si="1"/>
        <v>7.0869999999999997</v>
      </c>
    </row>
    <row r="23" spans="1:15" ht="30" customHeight="1">
      <c r="A23" s="46" t="s">
        <v>24</v>
      </c>
      <c r="B23" s="47"/>
      <c r="C23" s="5"/>
      <c r="D23" s="23">
        <f>D12+D22</f>
        <v>48.934999999999995</v>
      </c>
      <c r="E23" s="23">
        <f t="shared" ref="E23:O23" si="2">E12+E22</f>
        <v>42.914000000000001</v>
      </c>
      <c r="F23" s="23">
        <f t="shared" si="2"/>
        <v>163.03100000000001</v>
      </c>
      <c r="G23" s="23">
        <f t="shared" si="2"/>
        <v>1406.989</v>
      </c>
      <c r="H23" s="23">
        <f t="shared" si="2"/>
        <v>0.47599999999999998</v>
      </c>
      <c r="I23" s="23">
        <f t="shared" si="2"/>
        <v>66.366</v>
      </c>
      <c r="J23" s="23">
        <f t="shared" si="2"/>
        <v>61.5</v>
      </c>
      <c r="K23" s="23">
        <f t="shared" si="2"/>
        <v>0.255</v>
      </c>
      <c r="L23" s="23">
        <f t="shared" si="2"/>
        <v>505.61900000000003</v>
      </c>
      <c r="M23" s="23">
        <f t="shared" si="2"/>
        <v>695.83699999999999</v>
      </c>
      <c r="N23" s="23">
        <f t="shared" si="2"/>
        <v>257.12700000000001</v>
      </c>
      <c r="O23" s="23">
        <f t="shared" si="2"/>
        <v>9.2609999999999992</v>
      </c>
    </row>
  </sheetData>
  <mergeCells count="10">
    <mergeCell ref="A1:O1"/>
    <mergeCell ref="A2:O2"/>
    <mergeCell ref="A23:B23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11 A19:A20 A10:O10 A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opLeftCell="A7" workbookViewId="0">
      <selection activeCell="B19" sqref="B19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8.85546875" style="1" customWidth="1"/>
    <col min="10" max="10" width="9.5703125" style="1" customWidth="1"/>
    <col min="11" max="11" width="10.5703125" style="1" customWidth="1"/>
    <col min="12" max="12" width="10.140625" style="1" customWidth="1"/>
    <col min="13" max="13" width="9.85546875" style="1" customWidth="1"/>
    <col min="14" max="14" width="11.8554687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"6/4"</f>
        <v>6/4</v>
      </c>
      <c r="B6" s="12" t="s">
        <v>67</v>
      </c>
      <c r="C6" s="2">
        <v>200</v>
      </c>
      <c r="D6" s="23">
        <v>7.383</v>
      </c>
      <c r="E6" s="23">
        <v>7.8630000000000004</v>
      </c>
      <c r="F6" s="23">
        <v>29.47</v>
      </c>
      <c r="G6" s="23">
        <v>249.74799999999999</v>
      </c>
      <c r="H6" s="23">
        <v>0.185</v>
      </c>
      <c r="I6" s="23">
        <v>4.5999999999999996</v>
      </c>
      <c r="J6" s="23">
        <v>28</v>
      </c>
      <c r="K6" s="23">
        <v>3.2000000000000001E-2</v>
      </c>
      <c r="L6" s="23">
        <v>153.92500000000001</v>
      </c>
      <c r="M6" s="23">
        <v>219.22200000000001</v>
      </c>
      <c r="N6" s="23">
        <v>68.081999999999994</v>
      </c>
      <c r="O6" s="23">
        <v>1.7789999999999999</v>
      </c>
    </row>
    <row r="7" spans="1:15" ht="30" customHeight="1">
      <c r="A7" s="22" t="str">
        <f>"5/13"</f>
        <v>5/13</v>
      </c>
      <c r="B7" s="12" t="s">
        <v>25</v>
      </c>
      <c r="C7" s="2">
        <v>15</v>
      </c>
      <c r="D7" s="23">
        <v>3.9</v>
      </c>
      <c r="E7" s="23">
        <v>4.0199999999999996</v>
      </c>
      <c r="F7" s="23">
        <v>0</v>
      </c>
      <c r="G7" s="23">
        <v>52.8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</row>
    <row r="8" spans="1:15" ht="30" customHeight="1">
      <c r="A8" s="22" t="str">
        <f>"1/6"</f>
        <v>1/6</v>
      </c>
      <c r="B8" s="12" t="s">
        <v>68</v>
      </c>
      <c r="C8" s="2">
        <v>40</v>
      </c>
      <c r="D8" s="23">
        <v>5.08</v>
      </c>
      <c r="E8" s="23">
        <v>4.5999999999999996</v>
      </c>
      <c r="F8" s="23">
        <v>0.28000000000000003</v>
      </c>
      <c r="G8" s="23">
        <v>62.78</v>
      </c>
      <c r="H8" s="23">
        <v>2.8000000000000001E-2</v>
      </c>
      <c r="I8" s="23">
        <v>0</v>
      </c>
      <c r="J8" s="23">
        <v>0</v>
      </c>
      <c r="K8" s="23">
        <v>0</v>
      </c>
      <c r="L8" s="23">
        <v>22</v>
      </c>
      <c r="M8" s="23">
        <v>76.8</v>
      </c>
      <c r="N8" s="23">
        <v>4.8</v>
      </c>
      <c r="O8" s="23">
        <v>1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2" t="str">
        <f>"14/10"</f>
        <v>14/10</v>
      </c>
      <c r="B11" s="12" t="s">
        <v>69</v>
      </c>
      <c r="C11" s="2">
        <v>200</v>
      </c>
      <c r="D11" s="23">
        <v>3.8679999999999999</v>
      </c>
      <c r="E11" s="23">
        <v>3.476</v>
      </c>
      <c r="F11" s="23">
        <v>15.64</v>
      </c>
      <c r="G11" s="23">
        <v>161.577</v>
      </c>
      <c r="H11" s="23">
        <v>5.6000000000000001E-2</v>
      </c>
      <c r="I11" s="23">
        <v>7.12</v>
      </c>
      <c r="J11" s="23">
        <v>0</v>
      </c>
      <c r="K11" s="23">
        <v>0</v>
      </c>
      <c r="L11" s="23">
        <v>147.36500000000001</v>
      </c>
      <c r="M11" s="23">
        <v>135.50299999999999</v>
      </c>
      <c r="N11" s="23">
        <v>55.55</v>
      </c>
      <c r="O11" s="23">
        <v>1.554</v>
      </c>
    </row>
    <row r="12" spans="1:15" ht="30" customHeight="1">
      <c r="A12" s="2"/>
      <c r="B12" s="20" t="s">
        <v>32</v>
      </c>
      <c r="C12" s="2"/>
      <c r="D12" s="23">
        <f t="shared" ref="D12:O12" si="0">SUM(D6:D11)</f>
        <v>23.168999999999997</v>
      </c>
      <c r="E12" s="23">
        <f t="shared" si="0"/>
        <v>26.468999999999994</v>
      </c>
      <c r="F12" s="23">
        <f t="shared" si="0"/>
        <v>62.84</v>
      </c>
      <c r="G12" s="23">
        <f t="shared" si="0"/>
        <v>668.46499999999992</v>
      </c>
      <c r="H12" s="23">
        <f t="shared" si="0"/>
        <v>0.26900000000000002</v>
      </c>
      <c r="I12" s="23">
        <f t="shared" si="0"/>
        <v>11.719999999999999</v>
      </c>
      <c r="J12" s="23">
        <f t="shared" si="0"/>
        <v>28</v>
      </c>
      <c r="K12" s="23">
        <f t="shared" si="0"/>
        <v>3.2000000000000001E-2</v>
      </c>
      <c r="L12" s="23">
        <f t="shared" si="0"/>
        <v>323.29000000000002</v>
      </c>
      <c r="M12" s="23">
        <f t="shared" si="0"/>
        <v>431.52499999999998</v>
      </c>
      <c r="N12" s="23">
        <f t="shared" si="0"/>
        <v>128.43199999999999</v>
      </c>
      <c r="O12" s="23">
        <f t="shared" si="0"/>
        <v>4.3330000000000002</v>
      </c>
    </row>
    <row r="13" spans="1:15" ht="30" customHeight="1">
      <c r="A13" s="2"/>
      <c r="B13" s="10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5.25" customHeight="1">
      <c r="A14" s="11">
        <v>1</v>
      </c>
      <c r="B14" s="13" t="s">
        <v>34</v>
      </c>
      <c r="C14" s="2">
        <v>60</v>
      </c>
      <c r="D14" s="23">
        <v>1.2410000000000001</v>
      </c>
      <c r="E14" s="23">
        <v>0.21099999999999999</v>
      </c>
      <c r="F14" s="23">
        <v>6.3879999999999999</v>
      </c>
      <c r="G14" s="23">
        <v>24.3</v>
      </c>
      <c r="H14" s="23">
        <v>4.0000000000000001E-3</v>
      </c>
      <c r="I14" s="23">
        <v>7.2</v>
      </c>
      <c r="J14" s="23">
        <v>0</v>
      </c>
      <c r="K14" s="23">
        <v>0</v>
      </c>
      <c r="L14" s="23">
        <v>11.616</v>
      </c>
      <c r="M14" s="23">
        <v>14.616</v>
      </c>
      <c r="N14" s="23">
        <v>4.6980000000000004</v>
      </c>
      <c r="O14" s="23">
        <v>0.41699999999999998</v>
      </c>
    </row>
    <row r="15" spans="1:15" ht="30" customHeight="1">
      <c r="A15" s="22" t="str">
        <f>"17/2"</f>
        <v>17/2</v>
      </c>
      <c r="B15" s="12" t="s">
        <v>51</v>
      </c>
      <c r="C15" s="2">
        <v>200</v>
      </c>
      <c r="D15" s="23">
        <v>4.266</v>
      </c>
      <c r="E15" s="23">
        <v>5.2729999999999997</v>
      </c>
      <c r="F15" s="23">
        <v>15.87</v>
      </c>
      <c r="G15" s="23">
        <v>188.76599999999999</v>
      </c>
      <c r="H15" s="23">
        <v>0.17199999999999999</v>
      </c>
      <c r="I15" s="23">
        <v>12.32</v>
      </c>
      <c r="J15" s="23">
        <v>0</v>
      </c>
      <c r="K15" s="23">
        <v>1.0999999999999999E-2</v>
      </c>
      <c r="L15" s="23">
        <v>71.138999999999996</v>
      </c>
      <c r="M15" s="23">
        <v>115.023</v>
      </c>
      <c r="N15" s="23">
        <v>58.777000000000001</v>
      </c>
      <c r="O15" s="23">
        <v>2.0489999999999999</v>
      </c>
    </row>
    <row r="16" spans="1:15" ht="30" customHeight="1">
      <c r="A16" s="22" t="str">
        <f>"8/3"</f>
        <v>8/3</v>
      </c>
      <c r="B16" s="27" t="s">
        <v>89</v>
      </c>
      <c r="C16" s="2">
        <v>150</v>
      </c>
      <c r="D16" s="23">
        <v>3.496</v>
      </c>
      <c r="E16" s="23">
        <v>2.8519999999999999</v>
      </c>
      <c r="F16" s="23">
        <v>13.56</v>
      </c>
      <c r="G16" s="23">
        <v>111.699</v>
      </c>
      <c r="H16" s="23">
        <v>5.8000000000000003E-2</v>
      </c>
      <c r="I16" s="23">
        <v>33.4</v>
      </c>
      <c r="J16" s="23">
        <v>0</v>
      </c>
      <c r="K16" s="23">
        <v>0</v>
      </c>
      <c r="L16" s="23">
        <v>93.289000000000001</v>
      </c>
      <c r="M16" s="23">
        <v>70.156999999999996</v>
      </c>
      <c r="N16" s="23">
        <v>38.366999999999997</v>
      </c>
      <c r="O16" s="23">
        <v>1.2649999999999999</v>
      </c>
    </row>
    <row r="17" spans="1:15" ht="30" customHeight="1">
      <c r="A17" s="22" t="str">
        <f>"14/8"</f>
        <v>14/8</v>
      </c>
      <c r="B17" s="17" t="s">
        <v>70</v>
      </c>
      <c r="C17" s="2">
        <v>90</v>
      </c>
      <c r="D17" s="23">
        <v>12.8</v>
      </c>
      <c r="E17" s="23">
        <v>12.481999999999999</v>
      </c>
      <c r="F17" s="23">
        <v>5.8129999999999997</v>
      </c>
      <c r="G17" s="23">
        <v>197.23500000000001</v>
      </c>
      <c r="H17" s="23">
        <v>0.05</v>
      </c>
      <c r="I17" s="23">
        <v>1.2150000000000001</v>
      </c>
      <c r="J17" s="23">
        <v>0</v>
      </c>
      <c r="K17" s="23">
        <v>2.8000000000000001E-2</v>
      </c>
      <c r="L17" s="23">
        <v>18.536999999999999</v>
      </c>
      <c r="M17" s="23">
        <v>127.66800000000001</v>
      </c>
      <c r="N17" s="23">
        <v>21.547999999999998</v>
      </c>
      <c r="O17" s="23">
        <v>1.9379999999999999</v>
      </c>
    </row>
    <row r="18" spans="1:15" ht="30" customHeight="1">
      <c r="A18" s="22" t="str">
        <f>"16/10"</f>
        <v>16/10</v>
      </c>
      <c r="B18" s="12" t="s">
        <v>73</v>
      </c>
      <c r="C18" s="2">
        <v>200</v>
      </c>
      <c r="D18" s="23">
        <v>1</v>
      </c>
      <c r="E18" s="23">
        <v>0.2</v>
      </c>
      <c r="F18" s="23">
        <v>20.6</v>
      </c>
      <c r="G18" s="23">
        <v>92</v>
      </c>
      <c r="H18" s="23">
        <v>0.02</v>
      </c>
      <c r="I18" s="23">
        <v>4</v>
      </c>
      <c r="J18" s="23">
        <v>0</v>
      </c>
      <c r="K18" s="23">
        <v>0</v>
      </c>
      <c r="L18" s="23">
        <v>14</v>
      </c>
      <c r="M18" s="23">
        <v>14</v>
      </c>
      <c r="N18" s="23">
        <v>8</v>
      </c>
      <c r="O18" s="23">
        <v>2.8</v>
      </c>
    </row>
    <row r="19" spans="1:15" ht="30" customHeight="1">
      <c r="A19" s="22" t="str">
        <f>"8/13"</f>
        <v>8/13</v>
      </c>
      <c r="B19" s="12" t="s">
        <v>22</v>
      </c>
      <c r="C19" s="2">
        <v>36</v>
      </c>
      <c r="D19" s="23">
        <v>2.8079999999999998</v>
      </c>
      <c r="E19" s="23">
        <v>0.36</v>
      </c>
      <c r="F19" s="23">
        <v>17.28</v>
      </c>
      <c r="G19" s="23">
        <v>84.96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22" t="str">
        <f>"7/13"</f>
        <v>7/13</v>
      </c>
      <c r="B20" s="12" t="s">
        <v>20</v>
      </c>
      <c r="C20" s="2">
        <v>36</v>
      </c>
      <c r="D20" s="23">
        <v>2.52</v>
      </c>
      <c r="E20" s="23">
        <v>0.39600000000000002</v>
      </c>
      <c r="F20" s="23">
        <v>16.812000000000001</v>
      </c>
      <c r="G20" s="23">
        <v>77.760000000000005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30" customHeight="1">
      <c r="A21" s="14"/>
      <c r="B21" s="19" t="s">
        <v>32</v>
      </c>
      <c r="C21" s="2"/>
      <c r="D21" s="23">
        <f t="shared" ref="D21:O21" si="1">SUM(D14:D20)</f>
        <v>28.131</v>
      </c>
      <c r="E21" s="23">
        <f t="shared" si="1"/>
        <v>21.773999999999997</v>
      </c>
      <c r="F21" s="23">
        <f t="shared" si="1"/>
        <v>96.322999999999993</v>
      </c>
      <c r="G21" s="23">
        <f t="shared" si="1"/>
        <v>776.72</v>
      </c>
      <c r="H21" s="23">
        <f t="shared" si="1"/>
        <v>0.30399999999999999</v>
      </c>
      <c r="I21" s="23">
        <f t="shared" si="1"/>
        <v>58.135000000000005</v>
      </c>
      <c r="J21" s="23">
        <f t="shared" si="1"/>
        <v>0</v>
      </c>
      <c r="K21" s="23">
        <f t="shared" si="1"/>
        <v>3.9E-2</v>
      </c>
      <c r="L21" s="23">
        <f t="shared" si="1"/>
        <v>208.58099999999999</v>
      </c>
      <c r="M21" s="23">
        <f t="shared" si="1"/>
        <v>341.464</v>
      </c>
      <c r="N21" s="23">
        <f t="shared" si="1"/>
        <v>131.38999999999999</v>
      </c>
      <c r="O21" s="23">
        <f t="shared" si="1"/>
        <v>8.4689999999999994</v>
      </c>
    </row>
    <row r="22" spans="1:15" ht="30" customHeight="1">
      <c r="A22" s="32" t="s">
        <v>24</v>
      </c>
      <c r="B22" s="33"/>
      <c r="C22" s="5"/>
      <c r="D22" s="23">
        <f t="shared" ref="D22:O22" si="2">D12+D21</f>
        <v>51.3</v>
      </c>
      <c r="E22" s="23">
        <f t="shared" si="2"/>
        <v>48.242999999999995</v>
      </c>
      <c r="F22" s="23">
        <f t="shared" si="2"/>
        <v>159.16300000000001</v>
      </c>
      <c r="G22" s="23">
        <f t="shared" si="2"/>
        <v>1445.1849999999999</v>
      </c>
      <c r="H22" s="23">
        <f t="shared" si="2"/>
        <v>0.57299999999999995</v>
      </c>
      <c r="I22" s="23">
        <f t="shared" si="2"/>
        <v>69.855000000000004</v>
      </c>
      <c r="J22" s="23">
        <f t="shared" si="2"/>
        <v>28</v>
      </c>
      <c r="K22" s="23">
        <f t="shared" si="2"/>
        <v>7.1000000000000008E-2</v>
      </c>
      <c r="L22" s="23">
        <f t="shared" si="2"/>
        <v>531.87099999999998</v>
      </c>
      <c r="M22" s="23">
        <f t="shared" si="2"/>
        <v>772.98900000000003</v>
      </c>
      <c r="N22" s="23">
        <f t="shared" si="2"/>
        <v>259.822</v>
      </c>
      <c r="O22" s="23">
        <f t="shared" si="2"/>
        <v>12.802</v>
      </c>
    </row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7 A9:A10 A19:A2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C7" workbookViewId="0">
      <selection activeCell="O15" sqref="O15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10" style="1" customWidth="1"/>
    <col min="10" max="10" width="8.5703125" style="1" customWidth="1"/>
    <col min="11" max="11" width="7.28515625" style="1" customWidth="1"/>
    <col min="12" max="12" width="10.85546875" style="1" customWidth="1"/>
    <col min="13" max="13" width="12.85546875" style="1" customWidth="1"/>
    <col min="14" max="14" width="11.5703125" style="1" customWidth="1"/>
    <col min="15" max="15" width="8.85546875" style="1" customWidth="1"/>
    <col min="16" max="16384" width="9.140625" style="1"/>
  </cols>
  <sheetData>
    <row r="1" spans="1:15" s="8" customFormat="1" ht="65.2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"2/6"</f>
        <v>2/6</v>
      </c>
      <c r="B6" s="12" t="s">
        <v>71</v>
      </c>
      <c r="C6" s="2">
        <v>150</v>
      </c>
      <c r="D6" s="23">
        <v>14.638</v>
      </c>
      <c r="E6" s="23">
        <v>19.722999999999999</v>
      </c>
      <c r="F6" s="23">
        <v>2.6139999999999999</v>
      </c>
      <c r="G6" s="23">
        <v>248.16399999999999</v>
      </c>
      <c r="H6" s="23">
        <v>6.9000000000000006E-2</v>
      </c>
      <c r="I6" s="23">
        <v>0.214</v>
      </c>
      <c r="J6" s="23">
        <v>0</v>
      </c>
      <c r="K6" s="23">
        <v>0</v>
      </c>
      <c r="L6" s="23">
        <v>103.42100000000001</v>
      </c>
      <c r="M6" s="23">
        <v>223.76599999999999</v>
      </c>
      <c r="N6" s="23">
        <v>16.948</v>
      </c>
      <c r="O6" s="23">
        <v>1.262</v>
      </c>
    </row>
    <row r="7" spans="1:15" ht="30" customHeight="1">
      <c r="A7" s="22" t="str">
        <f>"12/10"</f>
        <v>12/10</v>
      </c>
      <c r="B7" s="12" t="s">
        <v>31</v>
      </c>
      <c r="C7" s="2">
        <v>200</v>
      </c>
      <c r="D7" s="23">
        <v>1.401</v>
      </c>
      <c r="E7" s="23">
        <v>1.417</v>
      </c>
      <c r="F7" s="23">
        <v>11.23</v>
      </c>
      <c r="G7" s="23">
        <v>133.506</v>
      </c>
      <c r="H7" s="23">
        <v>4.7E-2</v>
      </c>
      <c r="I7" s="23">
        <v>9.2620000000000005</v>
      </c>
      <c r="J7" s="23">
        <v>0</v>
      </c>
      <c r="K7" s="23">
        <v>0</v>
      </c>
      <c r="L7" s="23">
        <v>101.929</v>
      </c>
      <c r="M7" s="23">
        <v>78.578000000000003</v>
      </c>
      <c r="N7" s="23">
        <v>40.052999999999997</v>
      </c>
      <c r="O7" s="23">
        <v>0.72399999999999998</v>
      </c>
    </row>
    <row r="8" spans="1:15" ht="30" customHeight="1">
      <c r="A8" s="22" t="str">
        <f>"6/13"</f>
        <v>6/13</v>
      </c>
      <c r="B8" s="12" t="s">
        <v>21</v>
      </c>
      <c r="C8" s="2">
        <v>10</v>
      </c>
      <c r="D8" s="23">
        <v>0.13</v>
      </c>
      <c r="E8" s="23">
        <v>6.15</v>
      </c>
      <c r="F8" s="23">
        <v>0.17</v>
      </c>
      <c r="G8" s="23">
        <v>56.6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0" customHeight="1">
      <c r="A9" s="22" t="str">
        <f>"8/13"</f>
        <v>8/13</v>
      </c>
      <c r="B9" s="12" t="s">
        <v>22</v>
      </c>
      <c r="C9" s="2">
        <v>36</v>
      </c>
      <c r="D9" s="23">
        <v>2.8079999999999998</v>
      </c>
      <c r="E9" s="23">
        <v>0.36</v>
      </c>
      <c r="F9" s="23">
        <v>17.28</v>
      </c>
      <c r="G9" s="23">
        <v>84.96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"/>
      <c r="B10" s="20" t="s">
        <v>32</v>
      </c>
      <c r="C10" s="2"/>
      <c r="D10" s="23">
        <f>SUM(D6:D9)</f>
        <v>18.977</v>
      </c>
      <c r="E10" s="23">
        <f t="shared" ref="E10:O10" si="0">SUM(E6:E9)</f>
        <v>27.65</v>
      </c>
      <c r="F10" s="23">
        <f t="shared" si="0"/>
        <v>31.294000000000004</v>
      </c>
      <c r="G10" s="23">
        <f t="shared" si="0"/>
        <v>523.23</v>
      </c>
      <c r="H10" s="23">
        <f t="shared" si="0"/>
        <v>0.11600000000000001</v>
      </c>
      <c r="I10" s="23">
        <f t="shared" si="0"/>
        <v>9.4760000000000009</v>
      </c>
      <c r="J10" s="23">
        <f t="shared" si="0"/>
        <v>0</v>
      </c>
      <c r="K10" s="23">
        <f t="shared" si="0"/>
        <v>0</v>
      </c>
      <c r="L10" s="23">
        <f t="shared" si="0"/>
        <v>205.35000000000002</v>
      </c>
      <c r="M10" s="23">
        <f t="shared" si="0"/>
        <v>302.34399999999999</v>
      </c>
      <c r="N10" s="23">
        <f t="shared" si="0"/>
        <v>57.000999999999998</v>
      </c>
      <c r="O10" s="23">
        <f t="shared" si="0"/>
        <v>1.986</v>
      </c>
    </row>
    <row r="11" spans="1:15" ht="30" customHeight="1">
      <c r="A11" s="2"/>
      <c r="B11" s="10" t="s">
        <v>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11">
        <v>10</v>
      </c>
      <c r="B12" s="13" t="s">
        <v>50</v>
      </c>
      <c r="C12" s="2">
        <v>60</v>
      </c>
      <c r="D12" s="23">
        <v>0.65700000000000003</v>
      </c>
      <c r="E12" s="23">
        <v>0.11899999999999999</v>
      </c>
      <c r="F12" s="23">
        <v>2.2690000000000001</v>
      </c>
      <c r="G12" s="23">
        <v>14.609</v>
      </c>
      <c r="H12" s="23">
        <v>3.5999999999999997E-2</v>
      </c>
      <c r="I12" s="23">
        <v>14.914</v>
      </c>
      <c r="J12" s="23">
        <v>0</v>
      </c>
      <c r="K12" s="23">
        <v>0</v>
      </c>
      <c r="L12" s="23">
        <v>9.532</v>
      </c>
      <c r="M12" s="23">
        <v>15.75</v>
      </c>
      <c r="N12" s="23">
        <v>12.000999999999999</v>
      </c>
      <c r="O12" s="23">
        <v>0.54700000000000004</v>
      </c>
    </row>
    <row r="13" spans="1:15" ht="30" customHeight="1">
      <c r="A13" s="22" t="str">
        <f>"6/2"</f>
        <v>6/2</v>
      </c>
      <c r="B13" s="12" t="s">
        <v>54</v>
      </c>
      <c r="C13" s="2">
        <v>200</v>
      </c>
      <c r="D13" s="23">
        <v>1.4910000000000001</v>
      </c>
      <c r="E13" s="23">
        <v>2.5430000000000001</v>
      </c>
      <c r="F13" s="23">
        <v>6.02</v>
      </c>
      <c r="G13" s="23">
        <v>128.59200000000001</v>
      </c>
      <c r="H13" s="23">
        <v>6.9000000000000006E-2</v>
      </c>
      <c r="I13" s="23">
        <v>20.448</v>
      </c>
      <c r="J13" s="23">
        <v>0</v>
      </c>
      <c r="K13" s="23">
        <v>1.4E-2</v>
      </c>
      <c r="L13" s="23">
        <v>84.938000000000002</v>
      </c>
      <c r="M13" s="23">
        <v>74.42</v>
      </c>
      <c r="N13" s="23">
        <v>51.704000000000001</v>
      </c>
      <c r="O13" s="23">
        <v>1.2210000000000001</v>
      </c>
    </row>
    <row r="14" spans="1:15" ht="30.75" customHeight="1">
      <c r="A14" s="22" t="str">
        <f>"8/8"</f>
        <v>8/8</v>
      </c>
      <c r="B14" s="24" t="s">
        <v>72</v>
      </c>
      <c r="C14" s="2">
        <v>90</v>
      </c>
      <c r="D14" s="23">
        <v>14.747</v>
      </c>
      <c r="E14" s="23">
        <v>14.516999999999999</v>
      </c>
      <c r="F14" s="23">
        <v>7.319</v>
      </c>
      <c r="G14" s="23">
        <v>216.71600000000001</v>
      </c>
      <c r="H14" s="23">
        <v>6.0999999999999999E-2</v>
      </c>
      <c r="I14" s="23">
        <v>0.98299999999999998</v>
      </c>
      <c r="J14" s="23">
        <v>0</v>
      </c>
      <c r="K14" s="23">
        <v>4.2999999999999997E-2</v>
      </c>
      <c r="L14" s="23">
        <v>70.290000000000006</v>
      </c>
      <c r="M14" s="23">
        <v>173.797</v>
      </c>
      <c r="N14" s="23">
        <v>25.408000000000001</v>
      </c>
      <c r="O14" s="23">
        <v>1.968</v>
      </c>
    </row>
    <row r="15" spans="1:15" ht="30" customHeight="1">
      <c r="A15" s="11">
        <v>186</v>
      </c>
      <c r="B15" s="17" t="s">
        <v>28</v>
      </c>
      <c r="C15" s="2">
        <v>150</v>
      </c>
      <c r="D15" s="23">
        <v>8.2230000000000008</v>
      </c>
      <c r="E15" s="23">
        <v>6.3109999999999999</v>
      </c>
      <c r="F15" s="23">
        <v>42.838999999999999</v>
      </c>
      <c r="G15" s="23">
        <v>279.161</v>
      </c>
      <c r="H15" s="23">
        <v>0.23599999999999999</v>
      </c>
      <c r="I15" s="23">
        <v>6.12</v>
      </c>
      <c r="J15" s="23">
        <v>16.2</v>
      </c>
      <c r="K15" s="23">
        <v>0</v>
      </c>
      <c r="L15" s="23">
        <v>50.423999999999999</v>
      </c>
      <c r="M15" s="23">
        <v>208.006</v>
      </c>
      <c r="N15" s="23">
        <v>143.34800000000001</v>
      </c>
      <c r="O15" s="23">
        <v>4.5060000000000002</v>
      </c>
    </row>
    <row r="16" spans="1:15" ht="30" customHeight="1">
      <c r="A16" s="11">
        <v>5</v>
      </c>
      <c r="B16" s="12" t="s">
        <v>35</v>
      </c>
      <c r="C16" s="2">
        <v>200</v>
      </c>
      <c r="D16" s="23">
        <v>0.312</v>
      </c>
      <c r="E16" s="23">
        <v>1.2999999999999999E-2</v>
      </c>
      <c r="F16" s="23">
        <v>19.277999999999999</v>
      </c>
      <c r="G16" s="23">
        <v>174.321</v>
      </c>
      <c r="H16" s="23">
        <v>4.9000000000000002E-2</v>
      </c>
      <c r="I16" s="23">
        <v>12.68</v>
      </c>
      <c r="J16" s="23">
        <v>0</v>
      </c>
      <c r="K16" s="23">
        <v>0</v>
      </c>
      <c r="L16" s="23">
        <v>76.691999999999993</v>
      </c>
      <c r="M16" s="23">
        <v>61.579000000000001</v>
      </c>
      <c r="N16" s="23">
        <v>52.277999999999999</v>
      </c>
      <c r="O16" s="23">
        <v>1.141</v>
      </c>
    </row>
    <row r="17" spans="1:15" ht="30" customHeight="1">
      <c r="A17" s="22" t="str">
        <f>"8/13"</f>
        <v>8/13</v>
      </c>
      <c r="B17" s="12" t="s">
        <v>22</v>
      </c>
      <c r="C17" s="2">
        <v>36</v>
      </c>
      <c r="D17" s="23">
        <v>2.8079999999999998</v>
      </c>
      <c r="E17" s="23">
        <v>0.36</v>
      </c>
      <c r="F17" s="23">
        <v>17.28</v>
      </c>
      <c r="G17" s="23">
        <v>84.96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30" customHeight="1">
      <c r="A18" s="22" t="str">
        <f>"7/13"</f>
        <v>7/13</v>
      </c>
      <c r="B18" s="12" t="s">
        <v>20</v>
      </c>
      <c r="C18" s="2">
        <v>36</v>
      </c>
      <c r="D18" s="23">
        <v>2.52</v>
      </c>
      <c r="E18" s="23">
        <v>0.39600000000000002</v>
      </c>
      <c r="F18" s="23">
        <v>16.812000000000001</v>
      </c>
      <c r="G18" s="23">
        <v>77.760000000000005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B19" s="21" t="s">
        <v>32</v>
      </c>
      <c r="C19" s="5"/>
      <c r="D19" s="23">
        <f>SUM(D12:D18)</f>
        <v>30.758000000000003</v>
      </c>
      <c r="E19" s="23">
        <f t="shared" ref="E19:O19" si="1">SUM(E12:E18)</f>
        <v>24.259</v>
      </c>
      <c r="F19" s="23">
        <f t="shared" si="1"/>
        <v>111.81699999999999</v>
      </c>
      <c r="G19" s="23">
        <f t="shared" si="1"/>
        <v>976.11900000000003</v>
      </c>
      <c r="H19" s="23">
        <f t="shared" si="1"/>
        <v>0.45100000000000001</v>
      </c>
      <c r="I19" s="23">
        <f t="shared" si="1"/>
        <v>55.144999999999996</v>
      </c>
      <c r="J19" s="23">
        <f t="shared" si="1"/>
        <v>16.2</v>
      </c>
      <c r="K19" s="23">
        <f t="shared" si="1"/>
        <v>5.6999999999999995E-2</v>
      </c>
      <c r="L19" s="23">
        <f t="shared" si="1"/>
        <v>291.87599999999998</v>
      </c>
      <c r="M19" s="23">
        <f t="shared" si="1"/>
        <v>533.55199999999991</v>
      </c>
      <c r="N19" s="23">
        <f t="shared" si="1"/>
        <v>284.73900000000003</v>
      </c>
      <c r="O19" s="23">
        <f t="shared" si="1"/>
        <v>9.3830000000000009</v>
      </c>
    </row>
    <row r="20" spans="1:15" ht="30" customHeight="1">
      <c r="A20" s="32" t="s">
        <v>24</v>
      </c>
      <c r="B20" s="33"/>
      <c r="C20" s="18"/>
      <c r="D20" s="23">
        <f t="shared" ref="D20:O20" si="2">D10+D19</f>
        <v>49.734999999999999</v>
      </c>
      <c r="E20" s="23">
        <f t="shared" si="2"/>
        <v>51.908999999999999</v>
      </c>
      <c r="F20" s="23">
        <f t="shared" si="2"/>
        <v>143.11099999999999</v>
      </c>
      <c r="G20" s="23">
        <f t="shared" si="2"/>
        <v>1499.3490000000002</v>
      </c>
      <c r="H20" s="23">
        <f t="shared" si="2"/>
        <v>0.56700000000000006</v>
      </c>
      <c r="I20" s="23">
        <f t="shared" si="2"/>
        <v>64.620999999999995</v>
      </c>
      <c r="J20" s="23">
        <f t="shared" si="2"/>
        <v>16.2</v>
      </c>
      <c r="K20" s="23">
        <f t="shared" si="2"/>
        <v>5.6999999999999995E-2</v>
      </c>
      <c r="L20" s="23">
        <f t="shared" si="2"/>
        <v>497.226</v>
      </c>
      <c r="M20" s="23">
        <f t="shared" si="2"/>
        <v>835.89599999999996</v>
      </c>
      <c r="N20" s="23">
        <f t="shared" si="2"/>
        <v>341.74</v>
      </c>
      <c r="O20" s="23">
        <f t="shared" si="2"/>
        <v>11.369000000000002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A8:A9 A17:A1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16" sqref="B16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42578125" style="1" customWidth="1"/>
    <col min="10" max="10" width="9.140625" style="1" customWidth="1"/>
    <col min="11" max="11" width="10.85546875" style="1" customWidth="1"/>
    <col min="12" max="12" width="10.140625" style="1" customWidth="1"/>
    <col min="13" max="13" width="9.85546875" style="1" customWidth="1"/>
    <col min="14" max="14" width="11.28515625" style="1" customWidth="1"/>
    <col min="15" max="15" width="8.85546875" style="1" customWidth="1"/>
    <col min="16" max="16384" width="9.140625" style="1"/>
  </cols>
  <sheetData>
    <row r="1" spans="1:15" s="8" customFormat="1" ht="65.25" customHeigh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"6/5"</f>
        <v>6/5</v>
      </c>
      <c r="B6" s="12" t="s">
        <v>74</v>
      </c>
      <c r="C6" s="2">
        <v>150</v>
      </c>
      <c r="D6" s="23">
        <v>25.69</v>
      </c>
      <c r="E6" s="23">
        <v>14.177</v>
      </c>
      <c r="F6" s="23">
        <v>31.18</v>
      </c>
      <c r="G6" s="23">
        <v>355.077</v>
      </c>
      <c r="H6" s="23">
        <v>6.8000000000000005E-2</v>
      </c>
      <c r="I6" s="23">
        <v>0.27</v>
      </c>
      <c r="J6" s="23">
        <v>0</v>
      </c>
      <c r="K6" s="23">
        <v>0</v>
      </c>
      <c r="L6" s="23">
        <v>203.88800000000001</v>
      </c>
      <c r="M6" s="23">
        <v>284.666</v>
      </c>
      <c r="N6" s="23">
        <v>30.707000000000001</v>
      </c>
      <c r="O6" s="23">
        <v>0.878</v>
      </c>
    </row>
    <row r="7" spans="1:15" ht="30" customHeight="1">
      <c r="A7" s="22" t="str">
        <f>"2/11"</f>
        <v>2/11</v>
      </c>
      <c r="B7" s="12" t="s">
        <v>64</v>
      </c>
      <c r="C7" s="2">
        <v>20</v>
      </c>
      <c r="D7" s="23">
        <v>0.496</v>
      </c>
      <c r="E7" s="23">
        <v>0.94199999999999995</v>
      </c>
      <c r="F7" s="23">
        <v>2.9940000000000002</v>
      </c>
      <c r="G7" s="23">
        <v>24.786000000000001</v>
      </c>
      <c r="H7" s="23">
        <v>6.0000000000000001E-3</v>
      </c>
      <c r="I7" s="23">
        <v>0.378</v>
      </c>
      <c r="J7" s="23">
        <v>0</v>
      </c>
      <c r="K7" s="23">
        <v>0</v>
      </c>
      <c r="L7" s="23">
        <v>18.334</v>
      </c>
      <c r="M7" s="23">
        <v>0</v>
      </c>
      <c r="N7" s="23">
        <v>3.0990000000000002</v>
      </c>
      <c r="O7" s="23">
        <v>5.3999999999999999E-2</v>
      </c>
    </row>
    <row r="8" spans="1:15" ht="30" customHeight="1">
      <c r="A8" s="11">
        <v>271</v>
      </c>
      <c r="B8" s="12" t="s">
        <v>26</v>
      </c>
      <c r="C8" s="2">
        <v>200</v>
      </c>
      <c r="D8" s="23">
        <v>4.7E-2</v>
      </c>
      <c r="E8" s="23">
        <v>1.0999999999999999E-2</v>
      </c>
      <c r="F8" s="23">
        <v>13.63</v>
      </c>
      <c r="G8" s="23">
        <v>147.96</v>
      </c>
      <c r="H8" s="23">
        <v>4.2999999999999997E-2</v>
      </c>
      <c r="I8" s="23">
        <v>12.002000000000001</v>
      </c>
      <c r="J8" s="23">
        <v>0.06</v>
      </c>
      <c r="K8" s="23">
        <v>0</v>
      </c>
      <c r="L8" s="23">
        <v>65.546999999999997</v>
      </c>
      <c r="M8" s="23">
        <v>52.548000000000002</v>
      </c>
      <c r="N8" s="23">
        <v>45.280999999999999</v>
      </c>
      <c r="O8" s="23">
        <v>0.91200000000000003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"/>
      <c r="B11" s="20" t="s">
        <v>32</v>
      </c>
      <c r="C11" s="2"/>
      <c r="D11" s="23">
        <f>SUM(D6:D10)</f>
        <v>29.170999999999999</v>
      </c>
      <c r="E11" s="23">
        <f t="shared" ref="E11:O11" si="0">SUM(E6:E10)</f>
        <v>21.64</v>
      </c>
      <c r="F11" s="23">
        <f t="shared" si="0"/>
        <v>65.254000000000005</v>
      </c>
      <c r="G11" s="23">
        <f t="shared" si="0"/>
        <v>669.38300000000004</v>
      </c>
      <c r="H11" s="23">
        <f t="shared" si="0"/>
        <v>0.11700000000000001</v>
      </c>
      <c r="I11" s="23">
        <f t="shared" si="0"/>
        <v>12.65</v>
      </c>
      <c r="J11" s="23">
        <f t="shared" si="0"/>
        <v>0.06</v>
      </c>
      <c r="K11" s="23">
        <f t="shared" si="0"/>
        <v>0</v>
      </c>
      <c r="L11" s="23">
        <f t="shared" si="0"/>
        <v>287.76900000000001</v>
      </c>
      <c r="M11" s="23">
        <f t="shared" si="0"/>
        <v>337.214</v>
      </c>
      <c r="N11" s="23">
        <f t="shared" si="0"/>
        <v>79.086999999999989</v>
      </c>
      <c r="O11" s="23">
        <f t="shared" si="0"/>
        <v>1.8440000000000001</v>
      </c>
    </row>
    <row r="12" spans="1:15" ht="30" customHeight="1">
      <c r="A12" s="2"/>
      <c r="B12" s="10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46.5" customHeight="1">
      <c r="A13" s="11">
        <v>10</v>
      </c>
      <c r="B13" s="12" t="s">
        <v>49</v>
      </c>
      <c r="C13" s="2">
        <v>60</v>
      </c>
      <c r="D13" s="23">
        <v>0.45100000000000001</v>
      </c>
      <c r="E13" s="23">
        <v>5.2999999999999999E-2</v>
      </c>
      <c r="F13" s="23">
        <v>1.911</v>
      </c>
      <c r="G13" s="23">
        <v>7.56</v>
      </c>
      <c r="H13" s="23">
        <v>1.2999999999999999E-2</v>
      </c>
      <c r="I13" s="23">
        <v>2.4</v>
      </c>
      <c r="J13" s="23">
        <v>0</v>
      </c>
      <c r="K13" s="23">
        <v>6.0000000000000001E-3</v>
      </c>
      <c r="L13" s="23">
        <v>12.144</v>
      </c>
      <c r="M13" s="23">
        <v>21.923999999999999</v>
      </c>
      <c r="N13" s="23">
        <v>7.3079999999999998</v>
      </c>
      <c r="O13" s="23">
        <v>0.313</v>
      </c>
    </row>
    <row r="14" spans="1:15" ht="30" customHeight="1">
      <c r="A14" s="11">
        <v>40</v>
      </c>
      <c r="B14" s="25" t="s">
        <v>75</v>
      </c>
      <c r="C14" s="2">
        <v>200</v>
      </c>
      <c r="D14" s="23">
        <v>6.0030000000000001</v>
      </c>
      <c r="E14" s="23">
        <v>2.681</v>
      </c>
      <c r="F14" s="23">
        <v>11.012</v>
      </c>
      <c r="G14" s="23">
        <v>99.11</v>
      </c>
      <c r="H14" s="23">
        <v>9.1999999999999998E-2</v>
      </c>
      <c r="I14" s="23">
        <v>6.9790000000000001</v>
      </c>
      <c r="J14" s="23">
        <v>0</v>
      </c>
      <c r="K14" s="23">
        <v>0</v>
      </c>
      <c r="L14" s="23">
        <v>21.887</v>
      </c>
      <c r="M14" s="23">
        <v>101.32599999999999</v>
      </c>
      <c r="N14" s="23">
        <v>30.602</v>
      </c>
      <c r="O14" s="23">
        <v>1.0009999999999999</v>
      </c>
    </row>
    <row r="15" spans="1:15" ht="30" customHeight="1">
      <c r="A15" s="22" t="str">
        <f>"3/9"</f>
        <v>3/9</v>
      </c>
      <c r="B15" s="13" t="s">
        <v>60</v>
      </c>
      <c r="C15" s="2">
        <v>200</v>
      </c>
      <c r="D15" s="23">
        <v>19.756</v>
      </c>
      <c r="E15" s="23">
        <v>21.81</v>
      </c>
      <c r="F15" s="23">
        <v>21.326000000000001</v>
      </c>
      <c r="G15" s="23">
        <v>453.024</v>
      </c>
      <c r="H15" s="23">
        <v>0.13700000000000001</v>
      </c>
      <c r="I15" s="23">
        <v>9.0489999999999995</v>
      </c>
      <c r="J15" s="23">
        <v>0.04</v>
      </c>
      <c r="K15" s="23">
        <v>2.1999999999999999E-2</v>
      </c>
      <c r="L15" s="23">
        <v>53.542000000000002</v>
      </c>
      <c r="M15" s="23">
        <v>214.00399999999999</v>
      </c>
      <c r="N15" s="23">
        <v>53.783999999999999</v>
      </c>
      <c r="O15" s="23">
        <v>2.46</v>
      </c>
    </row>
    <row r="16" spans="1:15" ht="30" customHeight="1">
      <c r="A16" s="22" t="str">
        <f>"1/16"</f>
        <v>1/16</v>
      </c>
      <c r="B16" s="15" t="s">
        <v>90</v>
      </c>
      <c r="C16" s="2">
        <v>200</v>
      </c>
      <c r="D16" s="23">
        <v>0</v>
      </c>
      <c r="E16" s="23">
        <v>0</v>
      </c>
      <c r="F16" s="23">
        <v>0</v>
      </c>
      <c r="G16" s="23">
        <v>106.848</v>
      </c>
      <c r="H16" s="23">
        <v>8.5999999999999993E-2</v>
      </c>
      <c r="I16" s="23">
        <v>13.6</v>
      </c>
      <c r="J16" s="23">
        <v>1.4999999999999999E-2</v>
      </c>
      <c r="K16" s="23">
        <v>0</v>
      </c>
      <c r="L16" s="23">
        <v>65.12</v>
      </c>
      <c r="M16" s="23">
        <v>52.2</v>
      </c>
      <c r="N16" s="23">
        <v>45.24</v>
      </c>
      <c r="O16" s="23">
        <v>0.87</v>
      </c>
    </row>
    <row r="17" spans="1:15" ht="30" customHeight="1">
      <c r="A17" s="22" t="str">
        <f>"8/13"</f>
        <v>8/13</v>
      </c>
      <c r="B17" s="12" t="s">
        <v>22</v>
      </c>
      <c r="C17" s="2">
        <v>36</v>
      </c>
      <c r="D17" s="23">
        <v>2.8079999999999998</v>
      </c>
      <c r="E17" s="23">
        <v>0.36</v>
      </c>
      <c r="F17" s="23">
        <v>17.28</v>
      </c>
      <c r="G17" s="23">
        <v>84.96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30" customHeight="1">
      <c r="A18" s="22" t="str">
        <f>"7/13"</f>
        <v>7/13</v>
      </c>
      <c r="B18" s="12" t="s">
        <v>20</v>
      </c>
      <c r="C18" s="2">
        <v>36</v>
      </c>
      <c r="D18" s="23">
        <v>2.52</v>
      </c>
      <c r="E18" s="23">
        <v>0.39600000000000002</v>
      </c>
      <c r="F18" s="23">
        <v>16.812000000000001</v>
      </c>
      <c r="G18" s="23">
        <v>77.760000000000005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14"/>
      <c r="B19" s="19" t="s">
        <v>32</v>
      </c>
      <c r="C19" s="2"/>
      <c r="D19" s="23">
        <f>SUM(D13:D18)</f>
        <v>31.538</v>
      </c>
      <c r="E19" s="23">
        <f t="shared" ref="E19:O19" si="1">SUM(E13:E18)</f>
        <v>25.299999999999997</v>
      </c>
      <c r="F19" s="23">
        <f t="shared" si="1"/>
        <v>68.341000000000008</v>
      </c>
      <c r="G19" s="23">
        <f t="shared" si="1"/>
        <v>829.26199999999994</v>
      </c>
      <c r="H19" s="23">
        <f t="shared" si="1"/>
        <v>0.32799999999999996</v>
      </c>
      <c r="I19" s="23">
        <f t="shared" si="1"/>
        <v>32.027999999999999</v>
      </c>
      <c r="J19" s="23">
        <f t="shared" si="1"/>
        <v>5.5E-2</v>
      </c>
      <c r="K19" s="23">
        <f t="shared" si="1"/>
        <v>2.7999999999999997E-2</v>
      </c>
      <c r="L19" s="23">
        <f t="shared" si="1"/>
        <v>152.69300000000001</v>
      </c>
      <c r="M19" s="23">
        <f t="shared" si="1"/>
        <v>389.45400000000001</v>
      </c>
      <c r="N19" s="23">
        <f t="shared" si="1"/>
        <v>136.934</v>
      </c>
      <c r="O19" s="23">
        <f t="shared" si="1"/>
        <v>4.6440000000000001</v>
      </c>
    </row>
    <row r="20" spans="1:15" ht="30" customHeight="1">
      <c r="A20" s="32" t="s">
        <v>24</v>
      </c>
      <c r="B20" s="33"/>
      <c r="C20" s="5"/>
      <c r="D20" s="23">
        <f t="shared" ref="D20:O20" si="2">D11+D19</f>
        <v>60.709000000000003</v>
      </c>
      <c r="E20" s="23">
        <f t="shared" si="2"/>
        <v>46.94</v>
      </c>
      <c r="F20" s="23">
        <f t="shared" si="2"/>
        <v>133.59500000000003</v>
      </c>
      <c r="G20" s="23">
        <f t="shared" si="2"/>
        <v>1498.645</v>
      </c>
      <c r="H20" s="23">
        <f t="shared" si="2"/>
        <v>0.44499999999999995</v>
      </c>
      <c r="I20" s="23">
        <f t="shared" si="2"/>
        <v>44.677999999999997</v>
      </c>
      <c r="J20" s="23">
        <f t="shared" si="2"/>
        <v>0.11499999999999999</v>
      </c>
      <c r="K20" s="23">
        <f t="shared" si="2"/>
        <v>2.7999999999999997E-2</v>
      </c>
      <c r="L20" s="23">
        <f t="shared" si="2"/>
        <v>440.46199999999999</v>
      </c>
      <c r="M20" s="23">
        <f t="shared" si="2"/>
        <v>726.66800000000001</v>
      </c>
      <c r="N20" s="23">
        <f t="shared" si="2"/>
        <v>216.02099999999999</v>
      </c>
      <c r="O20" s="23">
        <f t="shared" si="2"/>
        <v>6.4880000000000004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9:A10 A16:A1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D20" sqref="D20"/>
    </sheetView>
  </sheetViews>
  <sheetFormatPr defaultRowHeight="15"/>
  <cols>
    <col min="1" max="1" width="10.7109375" bestFit="1" customWidth="1"/>
    <col min="2" max="2" width="54.28515625" customWidth="1"/>
    <col min="4" max="6" width="9.28515625" bestFit="1" customWidth="1"/>
    <col min="7" max="7" width="9.7109375" bestFit="1" customWidth="1"/>
    <col min="8" max="11" width="9.28515625" bestFit="1" customWidth="1"/>
    <col min="12" max="12" width="10.85546875" customWidth="1"/>
    <col min="13" max="13" width="9.7109375" bestFit="1" customWidth="1"/>
    <col min="14" max="14" width="11" customWidth="1"/>
    <col min="15" max="15" width="9.28515625" bestFit="1" customWidth="1"/>
  </cols>
  <sheetData>
    <row r="1" spans="1:15" ht="30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7.5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22.5">
      <c r="A5" s="2"/>
      <c r="B5" s="10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5.5" customHeight="1">
      <c r="A6" s="22" t="str">
        <f>"4/8"</f>
        <v>4/8</v>
      </c>
      <c r="B6" s="28" t="s">
        <v>79</v>
      </c>
      <c r="C6" s="2">
        <v>200</v>
      </c>
      <c r="D6" s="23">
        <v>14.798999999999999</v>
      </c>
      <c r="E6" s="23">
        <v>16.509</v>
      </c>
      <c r="F6" s="23">
        <v>36.712000000000003</v>
      </c>
      <c r="G6" s="23">
        <v>392.94</v>
      </c>
      <c r="H6" s="23">
        <v>9.0999999999999998E-2</v>
      </c>
      <c r="I6" s="23">
        <v>6.96</v>
      </c>
      <c r="J6" s="23">
        <v>0</v>
      </c>
      <c r="K6" s="23">
        <v>0</v>
      </c>
      <c r="L6" s="23">
        <v>53.87</v>
      </c>
      <c r="M6" s="23">
        <v>211.88</v>
      </c>
      <c r="N6" s="23">
        <v>65.375</v>
      </c>
      <c r="O6" s="23">
        <v>2.6160000000000001</v>
      </c>
    </row>
    <row r="7" spans="1:15" ht="20.25">
      <c r="A7" s="22" t="str">
        <f>"11/10"</f>
        <v>11/10</v>
      </c>
      <c r="B7" s="12" t="s">
        <v>65</v>
      </c>
      <c r="C7" s="2">
        <v>200</v>
      </c>
      <c r="D7" s="23">
        <v>0.08</v>
      </c>
      <c r="E7" s="23">
        <v>1.2999999999999999E-2</v>
      </c>
      <c r="F7" s="23">
        <v>9.23</v>
      </c>
      <c r="G7" s="23">
        <v>72.7</v>
      </c>
      <c r="H7" s="23">
        <v>4.4999999999999998E-2</v>
      </c>
      <c r="I7" s="23">
        <v>12.802</v>
      </c>
      <c r="J7" s="23">
        <v>0</v>
      </c>
      <c r="K7" s="23">
        <v>1E-3</v>
      </c>
      <c r="L7" s="23">
        <v>67.168999999999997</v>
      </c>
      <c r="M7" s="23">
        <v>53.435000000000002</v>
      </c>
      <c r="N7" s="23">
        <v>45.795000000000002</v>
      </c>
      <c r="O7" s="23">
        <v>0.92400000000000004</v>
      </c>
    </row>
    <row r="8" spans="1:15" ht="20.25">
      <c r="A8" s="22" t="str">
        <f>"8/13"</f>
        <v>8/13</v>
      </c>
      <c r="B8" s="12" t="s">
        <v>22</v>
      </c>
      <c r="C8" s="2">
        <v>36</v>
      </c>
      <c r="D8" s="23">
        <v>2.8079999999999998</v>
      </c>
      <c r="E8" s="23">
        <v>0.36</v>
      </c>
      <c r="F8" s="23">
        <v>17.28</v>
      </c>
      <c r="G8" s="23">
        <v>84.96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20.25">
      <c r="A9" s="14"/>
      <c r="B9" s="19" t="s">
        <v>32</v>
      </c>
      <c r="C9" s="2"/>
      <c r="D9" s="23">
        <f t="shared" ref="D9:O9" si="0">SUM(D6:D8)</f>
        <v>17.686999999999998</v>
      </c>
      <c r="E9" s="23">
        <f t="shared" si="0"/>
        <v>16.882000000000001</v>
      </c>
      <c r="F9" s="23">
        <f t="shared" si="0"/>
        <v>63.222000000000008</v>
      </c>
      <c r="G9" s="23">
        <f t="shared" si="0"/>
        <v>550.6</v>
      </c>
      <c r="H9" s="23">
        <f t="shared" si="0"/>
        <v>0.13600000000000001</v>
      </c>
      <c r="I9" s="23">
        <f t="shared" si="0"/>
        <v>19.762</v>
      </c>
      <c r="J9" s="23">
        <f t="shared" si="0"/>
        <v>0</v>
      </c>
      <c r="K9" s="23">
        <f t="shared" si="0"/>
        <v>1E-3</v>
      </c>
      <c r="L9" s="23">
        <f t="shared" si="0"/>
        <v>121.03899999999999</v>
      </c>
      <c r="M9" s="23">
        <f t="shared" si="0"/>
        <v>265.315</v>
      </c>
      <c r="N9" s="23">
        <f t="shared" si="0"/>
        <v>111.17</v>
      </c>
      <c r="O9" s="23">
        <f t="shared" si="0"/>
        <v>3.54</v>
      </c>
    </row>
    <row r="10" spans="1:15" ht="22.5">
      <c r="A10" s="32" t="s">
        <v>24</v>
      </c>
      <c r="B10" s="33"/>
      <c r="C10" s="5"/>
      <c r="D10" s="23">
        <f t="shared" ref="D10:O10" si="1">D9</f>
        <v>17.686999999999998</v>
      </c>
      <c r="E10" s="23">
        <f t="shared" si="1"/>
        <v>16.882000000000001</v>
      </c>
      <c r="F10" s="23">
        <f t="shared" si="1"/>
        <v>63.222000000000008</v>
      </c>
      <c r="G10" s="23">
        <f t="shared" si="1"/>
        <v>550.6</v>
      </c>
      <c r="H10" s="23">
        <f t="shared" si="1"/>
        <v>0.13600000000000001</v>
      </c>
      <c r="I10" s="23">
        <f t="shared" si="1"/>
        <v>19.762</v>
      </c>
      <c r="J10" s="23">
        <f t="shared" si="1"/>
        <v>0</v>
      </c>
      <c r="K10" s="23">
        <f t="shared" si="1"/>
        <v>1E-3</v>
      </c>
      <c r="L10" s="23">
        <f t="shared" si="1"/>
        <v>121.03899999999999</v>
      </c>
      <c r="M10" s="23">
        <f t="shared" si="1"/>
        <v>265.315</v>
      </c>
      <c r="N10" s="23">
        <f t="shared" si="1"/>
        <v>111.17</v>
      </c>
      <c r="O10" s="23">
        <f t="shared" si="1"/>
        <v>3.54</v>
      </c>
    </row>
  </sheetData>
  <mergeCells count="10">
    <mergeCell ref="A10:B10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  <ignoredErrors>
    <ignoredError sqref="A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opLeftCell="A7" workbookViewId="0">
      <selection activeCell="B18" sqref="B18"/>
    </sheetView>
  </sheetViews>
  <sheetFormatPr defaultRowHeight="18.75"/>
  <cols>
    <col min="1" max="1" width="8.28515625" style="1" customWidth="1"/>
    <col min="2" max="2" width="65.140625" style="1" customWidth="1"/>
    <col min="3" max="3" width="10.28515625" style="1" customWidth="1"/>
    <col min="4" max="4" width="9.140625" style="1" customWidth="1"/>
    <col min="5" max="5" width="9.140625" style="1"/>
    <col min="6" max="6" width="10" style="1" customWidth="1"/>
    <col min="7" max="7" width="16" style="1" customWidth="1"/>
    <col min="8" max="8" width="10.5703125" style="1" customWidth="1"/>
    <col min="9" max="9" width="9" style="1" customWidth="1"/>
    <col min="10" max="10" width="9.28515625" style="1" customWidth="1"/>
    <col min="11" max="11" width="10.140625" style="1" customWidth="1"/>
    <col min="12" max="12" width="9.5703125" style="1" customWidth="1"/>
    <col min="13" max="13" width="12.42578125" style="1" customWidth="1"/>
    <col min="14" max="14" width="11.7109375" style="1" customWidth="1"/>
    <col min="15" max="15" width="10.7109375" style="1" customWidth="1"/>
    <col min="16" max="16384" width="9.140625" style="1"/>
  </cols>
  <sheetData>
    <row r="1" spans="1:15" ht="65.2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"17/5"</f>
        <v>17/5</v>
      </c>
      <c r="B6" s="12" t="s">
        <v>30</v>
      </c>
      <c r="C6" s="2">
        <v>150</v>
      </c>
      <c r="D6" s="23">
        <v>21.837</v>
      </c>
      <c r="E6" s="23">
        <v>15.914</v>
      </c>
      <c r="F6" s="23">
        <v>33.122</v>
      </c>
      <c r="G6" s="23">
        <v>358.83</v>
      </c>
      <c r="H6" s="23">
        <v>7.0999999999999994E-2</v>
      </c>
      <c r="I6" s="23">
        <v>0.22800000000000001</v>
      </c>
      <c r="J6" s="23">
        <v>58.5</v>
      </c>
      <c r="K6" s="23">
        <v>1.4999999999999999E-2</v>
      </c>
      <c r="L6" s="23">
        <v>185.40799999999999</v>
      </c>
      <c r="M6" s="23">
        <v>260.08100000000002</v>
      </c>
      <c r="N6" s="23">
        <v>32.232999999999997</v>
      </c>
      <c r="O6" s="23">
        <v>1.196</v>
      </c>
    </row>
    <row r="7" spans="1:15" ht="30" customHeight="1">
      <c r="A7" s="22" t="str">
        <f>"2/11"</f>
        <v>2/11</v>
      </c>
      <c r="B7" s="12" t="s">
        <v>64</v>
      </c>
      <c r="C7" s="2">
        <v>20</v>
      </c>
      <c r="D7" s="23">
        <v>0.496</v>
      </c>
      <c r="E7" s="23">
        <v>0.94199999999999995</v>
      </c>
      <c r="F7" s="23">
        <v>2.9940000000000002</v>
      </c>
      <c r="G7" s="23">
        <v>24.786000000000001</v>
      </c>
      <c r="H7" s="23">
        <v>6.0000000000000001E-3</v>
      </c>
      <c r="I7" s="23">
        <v>0.378</v>
      </c>
      <c r="J7" s="23">
        <v>0</v>
      </c>
      <c r="K7" s="23">
        <v>0</v>
      </c>
      <c r="L7" s="23">
        <v>18.334</v>
      </c>
      <c r="M7" s="23">
        <v>0</v>
      </c>
      <c r="N7" s="23">
        <v>3.0990000000000002</v>
      </c>
      <c r="O7" s="23">
        <v>5.3999999999999999E-2</v>
      </c>
    </row>
    <row r="8" spans="1:15" ht="30" customHeight="1">
      <c r="A8" s="22" t="str">
        <f>"12/10"</f>
        <v>12/10</v>
      </c>
      <c r="B8" s="12" t="s">
        <v>31</v>
      </c>
      <c r="C8" s="2">
        <v>200</v>
      </c>
      <c r="D8" s="23">
        <v>1.401</v>
      </c>
      <c r="E8" s="23">
        <v>1.417</v>
      </c>
      <c r="F8" s="23">
        <v>11.23</v>
      </c>
      <c r="G8" s="23">
        <v>133.506</v>
      </c>
      <c r="H8" s="23">
        <v>4.7E-2</v>
      </c>
      <c r="I8" s="23">
        <v>9.2620000000000005</v>
      </c>
      <c r="J8" s="23">
        <v>0</v>
      </c>
      <c r="K8" s="23">
        <v>0</v>
      </c>
      <c r="L8" s="23">
        <v>101.929</v>
      </c>
      <c r="M8" s="23">
        <v>78.578000000000003</v>
      </c>
      <c r="N8" s="23">
        <v>40.052999999999997</v>
      </c>
      <c r="O8" s="23">
        <v>0.72399999999999998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"5/13"</f>
        <v>5/13</v>
      </c>
      <c r="B10" s="12" t="s">
        <v>25</v>
      </c>
      <c r="C10" s="2">
        <v>15</v>
      </c>
      <c r="D10" s="23">
        <v>3.9</v>
      </c>
      <c r="E10" s="23">
        <v>4.0199999999999996</v>
      </c>
      <c r="F10" s="23">
        <v>0</v>
      </c>
      <c r="G10" s="23">
        <v>52.8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2" t="str">
        <f>"8/13"</f>
        <v>8/13</v>
      </c>
      <c r="B11" s="12" t="s">
        <v>22</v>
      </c>
      <c r="C11" s="2">
        <v>36</v>
      </c>
      <c r="D11" s="23">
        <v>2.8079999999999998</v>
      </c>
      <c r="E11" s="23">
        <v>0.36</v>
      </c>
      <c r="F11" s="23">
        <v>17.28</v>
      </c>
      <c r="G11" s="23">
        <v>84.96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30" customHeight="1">
      <c r="A12" s="2"/>
      <c r="B12" s="20" t="s">
        <v>32</v>
      </c>
      <c r="C12" s="2"/>
      <c r="D12" s="23">
        <f>SUM(D6:D11)</f>
        <v>30.571999999999996</v>
      </c>
      <c r="E12" s="23">
        <f t="shared" ref="E12:O12" si="0">SUM(E6:E11)</f>
        <v>28.803000000000001</v>
      </c>
      <c r="F12" s="23">
        <f t="shared" si="0"/>
        <v>64.796000000000006</v>
      </c>
      <c r="G12" s="23">
        <f t="shared" si="0"/>
        <v>711.48199999999997</v>
      </c>
      <c r="H12" s="23">
        <f t="shared" si="0"/>
        <v>0.124</v>
      </c>
      <c r="I12" s="23">
        <f t="shared" si="0"/>
        <v>9.8680000000000003</v>
      </c>
      <c r="J12" s="23">
        <f t="shared" si="0"/>
        <v>58.5</v>
      </c>
      <c r="K12" s="23">
        <f t="shared" si="0"/>
        <v>1.4999999999999999E-2</v>
      </c>
      <c r="L12" s="23">
        <f t="shared" si="0"/>
        <v>305.67099999999999</v>
      </c>
      <c r="M12" s="23">
        <f t="shared" si="0"/>
        <v>338.65899999999999</v>
      </c>
      <c r="N12" s="23">
        <f t="shared" si="0"/>
        <v>75.384999999999991</v>
      </c>
      <c r="O12" s="23">
        <f t="shared" si="0"/>
        <v>1.974</v>
      </c>
    </row>
    <row r="13" spans="1:15" ht="30" customHeight="1">
      <c r="A13" s="2"/>
      <c r="B13" s="10" t="s">
        <v>19</v>
      </c>
      <c r="C13" s="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30" customHeight="1">
      <c r="A14" s="11">
        <v>10</v>
      </c>
      <c r="B14" s="13" t="s">
        <v>50</v>
      </c>
      <c r="C14" s="2">
        <v>60</v>
      </c>
      <c r="D14" s="23">
        <v>0.65700000000000003</v>
      </c>
      <c r="E14" s="23">
        <v>0.11899999999999999</v>
      </c>
      <c r="F14" s="23">
        <v>2.2690000000000001</v>
      </c>
      <c r="G14" s="23">
        <v>14.609</v>
      </c>
      <c r="H14" s="23">
        <v>3.5999999999999997E-2</v>
      </c>
      <c r="I14" s="23">
        <v>14.914</v>
      </c>
      <c r="J14" s="23">
        <v>0</v>
      </c>
      <c r="K14" s="23">
        <v>0</v>
      </c>
      <c r="L14" s="23">
        <v>9.532</v>
      </c>
      <c r="M14" s="23">
        <v>15.75</v>
      </c>
      <c r="N14" s="23">
        <v>12.000999999999999</v>
      </c>
      <c r="O14" s="23">
        <v>0.54700000000000004</v>
      </c>
    </row>
    <row r="15" spans="1:15" ht="30" customHeight="1">
      <c r="A15" s="22" t="str">
        <f>"5/2"</f>
        <v>5/2</v>
      </c>
      <c r="B15" s="12" t="s">
        <v>55</v>
      </c>
      <c r="C15" s="2">
        <v>200</v>
      </c>
      <c r="D15" s="23">
        <v>1.744</v>
      </c>
      <c r="E15" s="23">
        <v>4.3689999999999998</v>
      </c>
      <c r="F15" s="23">
        <v>13.753</v>
      </c>
      <c r="G15" s="23">
        <v>168.255</v>
      </c>
      <c r="H15" s="23">
        <v>0.08</v>
      </c>
      <c r="I15" s="23">
        <v>15.048</v>
      </c>
      <c r="J15" s="23">
        <v>0</v>
      </c>
      <c r="K15" s="23">
        <v>1.0999999999999999E-2</v>
      </c>
      <c r="L15" s="23">
        <v>83.926000000000002</v>
      </c>
      <c r="M15" s="23">
        <v>90.992999999999995</v>
      </c>
      <c r="N15" s="23">
        <v>57.664000000000001</v>
      </c>
      <c r="O15" s="23">
        <v>1.7629999999999999</v>
      </c>
    </row>
    <row r="16" spans="1:15" ht="30" customHeight="1">
      <c r="A16" s="22" t="str">
        <f>"9/7"</f>
        <v>9/7</v>
      </c>
      <c r="B16" s="12" t="s">
        <v>81</v>
      </c>
      <c r="C16" s="2">
        <v>90</v>
      </c>
      <c r="D16" s="23">
        <v>12.345000000000001</v>
      </c>
      <c r="E16" s="23">
        <v>1.796</v>
      </c>
      <c r="F16" s="23">
        <v>7.2169999999999996</v>
      </c>
      <c r="G16" s="23">
        <v>99.956000000000003</v>
      </c>
      <c r="H16" s="23">
        <v>9.8000000000000004E-2</v>
      </c>
      <c r="I16" s="23">
        <v>0.57199999999999995</v>
      </c>
      <c r="J16" s="23">
        <v>0</v>
      </c>
      <c r="K16" s="23">
        <v>1.4E-2</v>
      </c>
      <c r="L16" s="23">
        <v>56.301000000000002</v>
      </c>
      <c r="M16" s="23">
        <v>193.12</v>
      </c>
      <c r="N16" s="23">
        <v>43.552</v>
      </c>
      <c r="O16" s="23">
        <v>0.96499999999999997</v>
      </c>
    </row>
    <row r="17" spans="1:15" ht="30" customHeight="1">
      <c r="A17" s="22" t="str">
        <f>"3/3"</f>
        <v>3/3</v>
      </c>
      <c r="B17" s="12" t="s">
        <v>27</v>
      </c>
      <c r="C17" s="2">
        <v>150</v>
      </c>
      <c r="D17" s="23">
        <v>3.0830000000000002</v>
      </c>
      <c r="E17" s="23">
        <v>4.2210000000000001</v>
      </c>
      <c r="F17" s="23">
        <v>22.335999999999999</v>
      </c>
      <c r="G17" s="23">
        <v>132.714</v>
      </c>
      <c r="H17" s="23">
        <v>0.121</v>
      </c>
      <c r="I17" s="23">
        <v>10.744</v>
      </c>
      <c r="J17" s="23">
        <v>0</v>
      </c>
      <c r="K17" s="23">
        <v>1.4E-2</v>
      </c>
      <c r="L17" s="23">
        <v>37.118000000000002</v>
      </c>
      <c r="M17" s="23">
        <v>84.728999999999999</v>
      </c>
      <c r="N17" s="23">
        <v>29.241</v>
      </c>
      <c r="O17" s="23">
        <v>1.093</v>
      </c>
    </row>
    <row r="18" spans="1:15" ht="30" customHeight="1">
      <c r="A18" s="22" t="str">
        <f>"1/16"</f>
        <v>1/16</v>
      </c>
      <c r="B18" s="15" t="s">
        <v>90</v>
      </c>
      <c r="C18" s="2">
        <v>200</v>
      </c>
      <c r="D18" s="23">
        <v>0</v>
      </c>
      <c r="E18" s="23">
        <v>0</v>
      </c>
      <c r="F18" s="23">
        <v>0</v>
      </c>
      <c r="G18" s="23">
        <v>106.848</v>
      </c>
      <c r="H18" s="23">
        <v>8.5999999999999993E-2</v>
      </c>
      <c r="I18" s="23">
        <v>13.6</v>
      </c>
      <c r="J18" s="23">
        <v>1.4999999999999999E-2</v>
      </c>
      <c r="K18" s="23">
        <v>0</v>
      </c>
      <c r="L18" s="23">
        <v>65.12</v>
      </c>
      <c r="M18" s="23">
        <v>52.2</v>
      </c>
      <c r="N18" s="23">
        <v>45.24</v>
      </c>
      <c r="O18" s="23">
        <v>0.87</v>
      </c>
    </row>
    <row r="19" spans="1:15" ht="30" customHeight="1">
      <c r="A19" s="22" t="str">
        <f>"8/13"</f>
        <v>8/13</v>
      </c>
      <c r="B19" s="12" t="s">
        <v>22</v>
      </c>
      <c r="C19" s="2">
        <v>36</v>
      </c>
      <c r="D19" s="23">
        <v>2.8079999999999998</v>
      </c>
      <c r="E19" s="23">
        <v>0.36</v>
      </c>
      <c r="F19" s="23">
        <v>17.28</v>
      </c>
      <c r="G19" s="23">
        <v>84.96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22" t="str">
        <f>"7/13"</f>
        <v>7/13</v>
      </c>
      <c r="B20" s="12" t="s">
        <v>20</v>
      </c>
      <c r="C20" s="2">
        <v>36</v>
      </c>
      <c r="D20" s="23">
        <v>2.52</v>
      </c>
      <c r="E20" s="23">
        <v>0.39600000000000002</v>
      </c>
      <c r="F20" s="23">
        <v>16.812000000000001</v>
      </c>
      <c r="G20" s="23">
        <v>77.760000000000005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30" customHeight="1">
      <c r="A21" s="11"/>
      <c r="B21" s="12" t="s">
        <v>23</v>
      </c>
      <c r="C21" s="2">
        <v>100</v>
      </c>
      <c r="D21" s="23">
        <v>0.4</v>
      </c>
      <c r="E21" s="23">
        <v>0.4</v>
      </c>
      <c r="F21" s="23">
        <v>9.8000000000000007</v>
      </c>
      <c r="G21" s="23">
        <v>45.08</v>
      </c>
      <c r="H21" s="23">
        <v>0.03</v>
      </c>
      <c r="I21" s="23">
        <v>10</v>
      </c>
      <c r="J21" s="23">
        <v>0</v>
      </c>
      <c r="K21" s="23">
        <v>0</v>
      </c>
      <c r="L21" s="23">
        <v>16</v>
      </c>
      <c r="M21" s="23">
        <v>11</v>
      </c>
      <c r="N21" s="23">
        <v>9</v>
      </c>
      <c r="O21" s="23">
        <v>2.2000000000000002</v>
      </c>
    </row>
    <row r="22" spans="1:15" ht="30" customHeight="1">
      <c r="A22" s="14"/>
      <c r="B22" s="20" t="s">
        <v>32</v>
      </c>
      <c r="C22" s="2"/>
      <c r="D22" s="23">
        <f>SUM(D14:D21)</f>
        <v>23.556999999999999</v>
      </c>
      <c r="E22" s="23">
        <f t="shared" ref="E22:O22" si="1">SUM(E14:E21)</f>
        <v>11.661</v>
      </c>
      <c r="F22" s="23">
        <f t="shared" si="1"/>
        <v>89.466999999999999</v>
      </c>
      <c r="G22" s="23">
        <f t="shared" si="1"/>
        <v>730.18200000000002</v>
      </c>
      <c r="H22" s="23">
        <f t="shared" si="1"/>
        <v>0.45099999999999996</v>
      </c>
      <c r="I22" s="23">
        <f t="shared" si="1"/>
        <v>64.878</v>
      </c>
      <c r="J22" s="23">
        <f t="shared" si="1"/>
        <v>1.4999999999999999E-2</v>
      </c>
      <c r="K22" s="23">
        <f t="shared" si="1"/>
        <v>3.9E-2</v>
      </c>
      <c r="L22" s="23">
        <f t="shared" si="1"/>
        <v>267.99700000000001</v>
      </c>
      <c r="M22" s="23">
        <f t="shared" si="1"/>
        <v>447.79199999999997</v>
      </c>
      <c r="N22" s="23">
        <f t="shared" si="1"/>
        <v>196.69800000000004</v>
      </c>
      <c r="O22" s="23">
        <f t="shared" si="1"/>
        <v>7.4380000000000006</v>
      </c>
    </row>
    <row r="23" spans="1:15" ht="30" customHeight="1">
      <c r="A23" s="32" t="s">
        <v>24</v>
      </c>
      <c r="B23" s="33"/>
      <c r="C23" s="5"/>
      <c r="D23" s="23">
        <f>D12+D22</f>
        <v>54.128999999999991</v>
      </c>
      <c r="E23" s="23">
        <f t="shared" ref="E23:O23" si="2">E12+E22</f>
        <v>40.463999999999999</v>
      </c>
      <c r="F23" s="23">
        <f t="shared" si="2"/>
        <v>154.26300000000001</v>
      </c>
      <c r="G23" s="23">
        <f t="shared" si="2"/>
        <v>1441.664</v>
      </c>
      <c r="H23" s="23">
        <f t="shared" si="2"/>
        <v>0.57499999999999996</v>
      </c>
      <c r="I23" s="23">
        <f t="shared" si="2"/>
        <v>74.745999999999995</v>
      </c>
      <c r="J23" s="23">
        <f t="shared" si="2"/>
        <v>58.515000000000001</v>
      </c>
      <c r="K23" s="23">
        <f t="shared" si="2"/>
        <v>5.3999999999999999E-2</v>
      </c>
      <c r="L23" s="23">
        <f t="shared" si="2"/>
        <v>573.66800000000001</v>
      </c>
      <c r="M23" s="23">
        <f t="shared" si="2"/>
        <v>786.45100000000002</v>
      </c>
      <c r="N23" s="23">
        <f t="shared" si="2"/>
        <v>272.08300000000003</v>
      </c>
      <c r="O23" s="23">
        <f t="shared" si="2"/>
        <v>9.4120000000000008</v>
      </c>
    </row>
  </sheetData>
  <mergeCells count="10">
    <mergeCell ref="A1:O1"/>
    <mergeCell ref="A2:O2"/>
    <mergeCell ref="A23:B23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10:A11 A18:A20 A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topLeftCell="A4" workbookViewId="0">
      <selection activeCell="B9" sqref="B9"/>
    </sheetView>
  </sheetViews>
  <sheetFormatPr defaultRowHeight="18.75"/>
  <cols>
    <col min="1" max="1" width="9.42578125" style="1" customWidth="1"/>
    <col min="2" max="2" width="62.7109375" style="1" customWidth="1"/>
    <col min="3" max="3" width="10.28515625" style="1" customWidth="1"/>
    <col min="4" max="4" width="10.42578125" style="1" customWidth="1"/>
    <col min="5" max="5" width="11" style="1" customWidth="1"/>
    <col min="6" max="6" width="10.42578125" style="1" customWidth="1"/>
    <col min="7" max="7" width="16" style="1" customWidth="1"/>
    <col min="8" max="8" width="10.7109375" style="1" customWidth="1"/>
    <col min="9" max="9" width="8.85546875" style="1" customWidth="1"/>
    <col min="10" max="10" width="10.140625" style="1" customWidth="1"/>
    <col min="11" max="11" width="10.5703125" style="1" customWidth="1"/>
    <col min="12" max="12" width="10.140625" style="1" customWidth="1"/>
    <col min="13" max="13" width="11.5703125" style="1" customWidth="1"/>
    <col min="14" max="14" width="10.7109375" style="1" customWidth="1"/>
    <col min="15" max="15" width="8.85546875" style="1" customWidth="1"/>
    <col min="16" max="16384" width="9.140625" style="1"/>
  </cols>
  <sheetData>
    <row r="1" spans="1:15" s="16" customFormat="1" ht="65.2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"15/4"</f>
        <v>15/4</v>
      </c>
      <c r="B6" s="12" t="s">
        <v>80</v>
      </c>
      <c r="C6" s="2">
        <v>200</v>
      </c>
      <c r="D6" s="23">
        <v>6.5350000000000001</v>
      </c>
      <c r="E6" s="23">
        <v>5.9660000000000002</v>
      </c>
      <c r="F6" s="23">
        <v>32.543999999999997</v>
      </c>
      <c r="G6" s="23">
        <v>245.66399999999999</v>
      </c>
      <c r="H6" s="23">
        <v>0.16300000000000001</v>
      </c>
      <c r="I6" s="23">
        <v>5.6959999999999997</v>
      </c>
      <c r="J6" s="23">
        <v>0</v>
      </c>
      <c r="K6" s="23">
        <v>0</v>
      </c>
      <c r="L6" s="23">
        <v>126.178</v>
      </c>
      <c r="M6" s="23">
        <v>168.25800000000001</v>
      </c>
      <c r="N6" s="23">
        <v>58.686999999999998</v>
      </c>
      <c r="O6" s="23">
        <v>1.43</v>
      </c>
    </row>
    <row r="7" spans="1:15" ht="30" customHeight="1">
      <c r="A7" s="11">
        <v>132</v>
      </c>
      <c r="B7" s="12" t="s">
        <v>26</v>
      </c>
      <c r="C7" s="2">
        <v>200</v>
      </c>
      <c r="D7" s="23">
        <v>12</v>
      </c>
      <c r="E7" s="23">
        <v>3.06</v>
      </c>
      <c r="F7" s="23">
        <v>13</v>
      </c>
      <c r="G7" s="23">
        <v>49.28</v>
      </c>
      <c r="H7" s="23">
        <v>0</v>
      </c>
      <c r="I7" s="23">
        <v>6</v>
      </c>
      <c r="J7" s="23">
        <v>0</v>
      </c>
      <c r="K7" s="23">
        <v>0</v>
      </c>
      <c r="L7" s="23">
        <v>11.6</v>
      </c>
      <c r="M7" s="23">
        <v>4.9400000000000004</v>
      </c>
      <c r="N7" s="23">
        <v>4.5</v>
      </c>
      <c r="O7" s="23">
        <v>0.54</v>
      </c>
    </row>
    <row r="8" spans="1:15" ht="30" customHeight="1">
      <c r="A8" s="22" t="str">
        <f>"6/13"</f>
        <v>6/13</v>
      </c>
      <c r="B8" s="12" t="s">
        <v>21</v>
      </c>
      <c r="C8" s="2">
        <v>10</v>
      </c>
      <c r="D8" s="23">
        <v>0.13</v>
      </c>
      <c r="E8" s="23">
        <v>6.15</v>
      </c>
      <c r="F8" s="23">
        <v>0.17</v>
      </c>
      <c r="G8" s="23">
        <v>56.6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0" customHeight="1">
      <c r="A9" s="22" t="str">
        <f>"5/13"</f>
        <v>5/13</v>
      </c>
      <c r="B9" s="12" t="s">
        <v>25</v>
      </c>
      <c r="C9" s="2">
        <v>15</v>
      </c>
      <c r="D9" s="23">
        <v>3.9</v>
      </c>
      <c r="E9" s="23">
        <v>4.0199999999999996</v>
      </c>
      <c r="F9" s="23">
        <v>0</v>
      </c>
      <c r="G9" s="23">
        <v>52.8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"/>
      <c r="B11" s="20" t="s">
        <v>32</v>
      </c>
      <c r="C11" s="2"/>
      <c r="D11" s="23">
        <f t="shared" ref="D11:O11" si="0">SUM(D6:D10)</f>
        <v>25.372999999999998</v>
      </c>
      <c r="E11" s="23">
        <f t="shared" si="0"/>
        <v>19.555999999999997</v>
      </c>
      <c r="F11" s="23">
        <f t="shared" si="0"/>
        <v>62.994</v>
      </c>
      <c r="G11" s="23">
        <f t="shared" si="0"/>
        <v>489.30399999999997</v>
      </c>
      <c r="H11" s="23">
        <f t="shared" si="0"/>
        <v>0.16300000000000001</v>
      </c>
      <c r="I11" s="23">
        <f t="shared" si="0"/>
        <v>11.696</v>
      </c>
      <c r="J11" s="23">
        <f t="shared" si="0"/>
        <v>0</v>
      </c>
      <c r="K11" s="23">
        <f t="shared" si="0"/>
        <v>0</v>
      </c>
      <c r="L11" s="23">
        <f t="shared" si="0"/>
        <v>137.77799999999999</v>
      </c>
      <c r="M11" s="23">
        <f t="shared" si="0"/>
        <v>173.19800000000001</v>
      </c>
      <c r="N11" s="23">
        <f t="shared" si="0"/>
        <v>63.186999999999998</v>
      </c>
      <c r="O11" s="23">
        <f t="shared" si="0"/>
        <v>1.97</v>
      </c>
    </row>
    <row r="12" spans="1:15" ht="30" customHeight="1">
      <c r="A12" s="2"/>
      <c r="B12" s="10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0" customHeight="1">
      <c r="A13" s="11">
        <v>10</v>
      </c>
      <c r="B13" s="12" t="s">
        <v>49</v>
      </c>
      <c r="C13" s="2">
        <v>60</v>
      </c>
      <c r="D13" s="23">
        <v>0.45100000000000001</v>
      </c>
      <c r="E13" s="23">
        <v>5.2999999999999999E-2</v>
      </c>
      <c r="F13" s="23">
        <v>1.911</v>
      </c>
      <c r="G13" s="23">
        <v>7.56</v>
      </c>
      <c r="H13" s="23">
        <v>1.2999999999999999E-2</v>
      </c>
      <c r="I13" s="23">
        <v>2.4</v>
      </c>
      <c r="J13" s="23">
        <v>0</v>
      </c>
      <c r="K13" s="23">
        <v>6.0000000000000001E-3</v>
      </c>
      <c r="L13" s="23">
        <v>12.144</v>
      </c>
      <c r="M13" s="23">
        <v>21.923999999999999</v>
      </c>
      <c r="N13" s="23">
        <v>7.3079999999999998</v>
      </c>
      <c r="O13" s="23">
        <v>0.313</v>
      </c>
    </row>
    <row r="14" spans="1:15" ht="30" customHeight="1">
      <c r="A14" s="22" t="str">
        <f>"10/2"</f>
        <v>10/2</v>
      </c>
      <c r="B14" s="12" t="s">
        <v>56</v>
      </c>
      <c r="C14" s="2">
        <v>200</v>
      </c>
      <c r="D14" s="23">
        <v>1.8140000000000001</v>
      </c>
      <c r="E14" s="23">
        <v>4.4329999999999998</v>
      </c>
      <c r="F14" s="23">
        <v>12.568</v>
      </c>
      <c r="G14" s="23">
        <v>157.66200000000001</v>
      </c>
      <c r="H14" s="23">
        <v>9.5000000000000001E-2</v>
      </c>
      <c r="I14" s="23">
        <v>16.808</v>
      </c>
      <c r="J14" s="23">
        <v>0</v>
      </c>
      <c r="K14" s="23">
        <v>2.1000000000000001E-2</v>
      </c>
      <c r="L14" s="23">
        <v>71.245000000000005</v>
      </c>
      <c r="M14" s="23">
        <v>84.876999999999995</v>
      </c>
      <c r="N14" s="23">
        <v>51.564999999999998</v>
      </c>
      <c r="O14" s="23">
        <v>1.363</v>
      </c>
    </row>
    <row r="15" spans="1:15" ht="30" customHeight="1">
      <c r="A15" s="22" t="str">
        <f>"40/8"</f>
        <v>40/8</v>
      </c>
      <c r="B15" s="27" t="s">
        <v>83</v>
      </c>
      <c r="C15" s="2">
        <v>90</v>
      </c>
      <c r="D15" s="23">
        <v>8.4239999999999995</v>
      </c>
      <c r="E15" s="23">
        <v>13.568</v>
      </c>
      <c r="F15" s="23">
        <v>0.72</v>
      </c>
      <c r="G15" s="23">
        <v>203.4</v>
      </c>
      <c r="H15" s="23">
        <v>1.4E-2</v>
      </c>
      <c r="I15" s="23">
        <v>0</v>
      </c>
      <c r="J15" s="23">
        <v>0</v>
      </c>
      <c r="K15" s="23">
        <v>0</v>
      </c>
      <c r="L15" s="23">
        <v>18</v>
      </c>
      <c r="M15" s="23">
        <v>87.57</v>
      </c>
      <c r="N15" s="23">
        <v>10.125</v>
      </c>
      <c r="O15" s="23">
        <v>1.296</v>
      </c>
    </row>
    <row r="16" spans="1:15" ht="30" customHeight="1">
      <c r="A16" s="22" t="str">
        <f>"43/3"</f>
        <v>43/3</v>
      </c>
      <c r="B16" s="25" t="s">
        <v>82</v>
      </c>
      <c r="C16" s="2">
        <v>150</v>
      </c>
      <c r="D16" s="23">
        <v>5.3109999999999999</v>
      </c>
      <c r="E16" s="23">
        <v>3.7730000000000001</v>
      </c>
      <c r="F16" s="23">
        <v>34.124000000000002</v>
      </c>
      <c r="G16" s="23">
        <v>184.887</v>
      </c>
      <c r="H16" s="23">
        <v>6.3E-2</v>
      </c>
      <c r="I16" s="23">
        <v>0</v>
      </c>
      <c r="J16" s="23">
        <v>0</v>
      </c>
      <c r="K16" s="23">
        <v>0</v>
      </c>
      <c r="L16" s="23">
        <v>12.821999999999999</v>
      </c>
      <c r="M16" s="23">
        <v>40.558999999999997</v>
      </c>
      <c r="N16" s="23">
        <v>7.2910000000000004</v>
      </c>
      <c r="O16" s="23">
        <v>0.74399999999999999</v>
      </c>
    </row>
    <row r="17" spans="1:15" ht="30" customHeight="1">
      <c r="A17" s="11">
        <v>254</v>
      </c>
      <c r="B17" s="12" t="s">
        <v>33</v>
      </c>
      <c r="C17" s="2">
        <v>200</v>
      </c>
      <c r="D17" s="23">
        <v>0.15</v>
      </c>
      <c r="E17" s="23">
        <v>0.14099999999999999</v>
      </c>
      <c r="F17" s="23">
        <v>17.844999999999999</v>
      </c>
      <c r="G17" s="23">
        <v>151.28100000000001</v>
      </c>
      <c r="H17" s="23">
        <v>4.5999999999999999E-2</v>
      </c>
      <c r="I17" s="23">
        <v>11.92</v>
      </c>
      <c r="J17" s="23">
        <v>0</v>
      </c>
      <c r="K17" s="23">
        <v>0</v>
      </c>
      <c r="L17" s="23">
        <v>62.030999999999999</v>
      </c>
      <c r="M17" s="23">
        <v>48.72</v>
      </c>
      <c r="N17" s="23">
        <v>42.037999999999997</v>
      </c>
      <c r="O17" s="23">
        <v>1.5529999999999999</v>
      </c>
    </row>
    <row r="18" spans="1:15" ht="30" customHeight="1">
      <c r="A18" s="22" t="str">
        <f>"8/13"</f>
        <v>8/13</v>
      </c>
      <c r="B18" s="12" t="s">
        <v>22</v>
      </c>
      <c r="C18" s="2">
        <v>36</v>
      </c>
      <c r="D18" s="23">
        <v>2.8079999999999998</v>
      </c>
      <c r="E18" s="23">
        <v>0.36</v>
      </c>
      <c r="F18" s="23">
        <v>17.28</v>
      </c>
      <c r="G18" s="23">
        <v>84.96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22" t="str">
        <f>"7/13"</f>
        <v>7/13</v>
      </c>
      <c r="B19" s="12" t="s">
        <v>20</v>
      </c>
      <c r="C19" s="2">
        <v>36</v>
      </c>
      <c r="D19" s="23">
        <v>2.52</v>
      </c>
      <c r="E19" s="23">
        <v>0.39600000000000002</v>
      </c>
      <c r="F19" s="23">
        <v>16.812000000000001</v>
      </c>
      <c r="G19" s="23">
        <v>77.760000000000005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11"/>
      <c r="B20" s="12" t="s">
        <v>23</v>
      </c>
      <c r="C20" s="2">
        <v>100</v>
      </c>
      <c r="D20" s="23">
        <v>0.4</v>
      </c>
      <c r="E20" s="23">
        <v>0.4</v>
      </c>
      <c r="F20" s="23">
        <v>9.8000000000000007</v>
      </c>
      <c r="G20" s="23">
        <v>45.08</v>
      </c>
      <c r="H20" s="23">
        <v>0.03</v>
      </c>
      <c r="I20" s="23">
        <v>10</v>
      </c>
      <c r="J20" s="23">
        <v>0</v>
      </c>
      <c r="K20" s="23">
        <v>0</v>
      </c>
      <c r="L20" s="23">
        <v>16</v>
      </c>
      <c r="M20" s="23">
        <v>11</v>
      </c>
      <c r="N20" s="23">
        <v>9</v>
      </c>
      <c r="O20" s="23">
        <v>2.2000000000000002</v>
      </c>
    </row>
    <row r="21" spans="1:15" ht="30" customHeight="1">
      <c r="A21" s="14"/>
      <c r="B21" s="19" t="s">
        <v>32</v>
      </c>
      <c r="C21" s="2"/>
      <c r="D21" s="23">
        <f>SUM(D13:D20)</f>
        <v>21.877999999999997</v>
      </c>
      <c r="E21" s="23">
        <f t="shared" ref="E21:O21" si="1">SUM(E13:E20)</f>
        <v>23.123999999999995</v>
      </c>
      <c r="F21" s="23">
        <f t="shared" si="1"/>
        <v>111.06</v>
      </c>
      <c r="G21" s="23">
        <f t="shared" si="1"/>
        <v>912.59</v>
      </c>
      <c r="H21" s="23">
        <f t="shared" si="1"/>
        <v>0.26100000000000001</v>
      </c>
      <c r="I21" s="23">
        <f t="shared" si="1"/>
        <v>41.128</v>
      </c>
      <c r="J21" s="23">
        <f t="shared" si="1"/>
        <v>0</v>
      </c>
      <c r="K21" s="23">
        <f t="shared" si="1"/>
        <v>2.7000000000000003E-2</v>
      </c>
      <c r="L21" s="23">
        <f t="shared" si="1"/>
        <v>192.24200000000002</v>
      </c>
      <c r="M21" s="23">
        <f t="shared" si="1"/>
        <v>294.64999999999998</v>
      </c>
      <c r="N21" s="23">
        <f t="shared" si="1"/>
        <v>127.32699999999998</v>
      </c>
      <c r="O21" s="23">
        <f t="shared" si="1"/>
        <v>7.4690000000000003</v>
      </c>
    </row>
    <row r="22" spans="1:15" ht="30" customHeight="1">
      <c r="A22" s="32" t="s">
        <v>24</v>
      </c>
      <c r="B22" s="33"/>
      <c r="C22" s="5"/>
      <c r="D22" s="23">
        <f>D11+D21</f>
        <v>47.250999999999991</v>
      </c>
      <c r="E22" s="23">
        <f t="shared" ref="E22:O22" si="2">E11+E21</f>
        <v>42.679999999999993</v>
      </c>
      <c r="F22" s="23">
        <f t="shared" si="2"/>
        <v>174.054</v>
      </c>
      <c r="G22" s="23">
        <f t="shared" si="2"/>
        <v>1401.894</v>
      </c>
      <c r="H22" s="23">
        <f t="shared" si="2"/>
        <v>0.42400000000000004</v>
      </c>
      <c r="I22" s="23">
        <f t="shared" si="2"/>
        <v>52.823999999999998</v>
      </c>
      <c r="J22" s="23">
        <f t="shared" si="2"/>
        <v>0</v>
      </c>
      <c r="K22" s="23">
        <f t="shared" si="2"/>
        <v>2.7000000000000003E-2</v>
      </c>
      <c r="L22" s="23">
        <f t="shared" si="2"/>
        <v>330.02</v>
      </c>
      <c r="M22" s="23">
        <f t="shared" si="2"/>
        <v>467.84799999999996</v>
      </c>
      <c r="N22" s="23">
        <f t="shared" si="2"/>
        <v>190.51399999999998</v>
      </c>
      <c r="O22" s="23">
        <f t="shared" si="2"/>
        <v>9.4390000000000001</v>
      </c>
    </row>
    <row r="24" spans="1:15">
      <c r="A24" s="6"/>
      <c r="B24" s="7"/>
      <c r="C24" s="6"/>
    </row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8:A10 A18:A19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topLeftCell="C4" workbookViewId="0">
      <selection activeCell="D16" sqref="D16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28515625" style="1" customWidth="1"/>
    <col min="10" max="10" width="10.42578125" style="1" customWidth="1"/>
    <col min="11" max="11" width="9.7109375" style="1" customWidth="1"/>
    <col min="12" max="12" width="10.140625" style="1" customWidth="1"/>
    <col min="13" max="13" width="9.85546875" style="1" customWidth="1"/>
    <col min="14" max="14" width="10.14062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"21/2"</f>
        <v>21/2</v>
      </c>
      <c r="B6" s="12" t="s">
        <v>84</v>
      </c>
      <c r="C6" s="2">
        <v>200</v>
      </c>
      <c r="D6" s="23">
        <v>3.4369999999999998</v>
      </c>
      <c r="E6" s="23">
        <v>3.6659999999999999</v>
      </c>
      <c r="F6" s="23">
        <v>12.369</v>
      </c>
      <c r="G6" s="23">
        <v>141.99299999999999</v>
      </c>
      <c r="H6" s="23">
        <v>5.8999999999999997E-2</v>
      </c>
      <c r="I6" s="23">
        <v>6.4160000000000004</v>
      </c>
      <c r="J6" s="23">
        <v>0</v>
      </c>
      <c r="K6" s="23">
        <v>0</v>
      </c>
      <c r="L6" s="23">
        <v>121.114</v>
      </c>
      <c r="M6" s="23">
        <v>98.671000000000006</v>
      </c>
      <c r="N6" s="23">
        <v>34.130000000000003</v>
      </c>
      <c r="O6" s="23">
        <v>0.69</v>
      </c>
    </row>
    <row r="7" spans="1:15" ht="30" customHeight="1">
      <c r="A7" s="22" t="str">
        <f>"1/6"</f>
        <v>1/6</v>
      </c>
      <c r="B7" s="12" t="s">
        <v>68</v>
      </c>
      <c r="C7" s="2">
        <v>40</v>
      </c>
      <c r="D7" s="23">
        <v>5.08</v>
      </c>
      <c r="E7" s="23">
        <v>4.5999999999999996</v>
      </c>
      <c r="F7" s="23">
        <v>0.28000000000000003</v>
      </c>
      <c r="G7" s="23">
        <v>62.78</v>
      </c>
      <c r="H7" s="23">
        <v>2.8000000000000001E-2</v>
      </c>
      <c r="I7" s="23">
        <v>0</v>
      </c>
      <c r="J7" s="23">
        <v>0</v>
      </c>
      <c r="K7" s="23">
        <v>0</v>
      </c>
      <c r="L7" s="23">
        <v>22</v>
      </c>
      <c r="M7" s="23">
        <v>76.8</v>
      </c>
      <c r="N7" s="23">
        <v>4.8</v>
      </c>
      <c r="O7" s="23">
        <v>1</v>
      </c>
    </row>
    <row r="8" spans="1:15" ht="30" customHeight="1">
      <c r="A8" s="22" t="str">
        <f>"14/10"</f>
        <v>14/10</v>
      </c>
      <c r="B8" s="12" t="s">
        <v>69</v>
      </c>
      <c r="C8" s="2">
        <v>200</v>
      </c>
      <c r="D8" s="23">
        <v>3.8679999999999999</v>
      </c>
      <c r="E8" s="23">
        <v>3.476</v>
      </c>
      <c r="F8" s="23">
        <v>15.64</v>
      </c>
      <c r="G8" s="23">
        <v>161.577</v>
      </c>
      <c r="H8" s="23">
        <v>5.6000000000000001E-2</v>
      </c>
      <c r="I8" s="23">
        <v>7.12</v>
      </c>
      <c r="J8" s="23">
        <v>0</v>
      </c>
      <c r="K8" s="23">
        <v>0</v>
      </c>
      <c r="L8" s="23">
        <v>147.36500000000001</v>
      </c>
      <c r="M8" s="23">
        <v>135.50299999999999</v>
      </c>
      <c r="N8" s="23">
        <v>55.55</v>
      </c>
      <c r="O8" s="23">
        <v>1.554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"5/13"</f>
        <v>5/13</v>
      </c>
      <c r="B10" s="12" t="s">
        <v>25</v>
      </c>
      <c r="C10" s="2">
        <v>15</v>
      </c>
      <c r="D10" s="23">
        <v>3.9</v>
      </c>
      <c r="E10" s="23">
        <v>4.0199999999999996</v>
      </c>
      <c r="F10" s="23">
        <v>0</v>
      </c>
      <c r="G10" s="23">
        <v>52.8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2" t="str">
        <f>"8/13"</f>
        <v>8/13</v>
      </c>
      <c r="B11" s="12" t="s">
        <v>22</v>
      </c>
      <c r="C11" s="2">
        <v>36</v>
      </c>
      <c r="D11" s="23">
        <v>2.8079999999999998</v>
      </c>
      <c r="E11" s="23">
        <v>0.36</v>
      </c>
      <c r="F11" s="23">
        <v>17.28</v>
      </c>
      <c r="G11" s="23">
        <v>84.96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30" customHeight="1">
      <c r="A12" s="2"/>
      <c r="B12" s="19" t="s">
        <v>32</v>
      </c>
      <c r="C12" s="2"/>
      <c r="D12" s="23">
        <f t="shared" ref="D12:O12" si="0">SUM(D6:D11)</f>
        <v>19.222999999999999</v>
      </c>
      <c r="E12" s="23">
        <f t="shared" si="0"/>
        <v>22.272000000000002</v>
      </c>
      <c r="F12" s="23">
        <f t="shared" si="0"/>
        <v>45.739000000000004</v>
      </c>
      <c r="G12" s="23">
        <f t="shared" si="0"/>
        <v>560.71</v>
      </c>
      <c r="H12" s="23">
        <f t="shared" si="0"/>
        <v>0.14299999999999999</v>
      </c>
      <c r="I12" s="23">
        <f t="shared" si="0"/>
        <v>13.536000000000001</v>
      </c>
      <c r="J12" s="23">
        <f t="shared" si="0"/>
        <v>0</v>
      </c>
      <c r="K12" s="23">
        <f t="shared" si="0"/>
        <v>0</v>
      </c>
      <c r="L12" s="23">
        <f t="shared" si="0"/>
        <v>290.47900000000004</v>
      </c>
      <c r="M12" s="23">
        <f t="shared" si="0"/>
        <v>310.97399999999999</v>
      </c>
      <c r="N12" s="23">
        <f t="shared" si="0"/>
        <v>94.47999999999999</v>
      </c>
      <c r="O12" s="23">
        <f t="shared" si="0"/>
        <v>3.2439999999999998</v>
      </c>
    </row>
    <row r="13" spans="1:15" ht="30" customHeight="1">
      <c r="A13" s="2"/>
      <c r="B13" s="10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0" customHeight="1">
      <c r="A14" s="11">
        <v>1</v>
      </c>
      <c r="B14" s="13" t="s">
        <v>34</v>
      </c>
      <c r="C14" s="2">
        <v>60</v>
      </c>
      <c r="D14" s="23">
        <v>1.2410000000000001</v>
      </c>
      <c r="E14" s="23">
        <v>0.21099999999999999</v>
      </c>
      <c r="F14" s="23">
        <v>6.3879999999999999</v>
      </c>
      <c r="G14" s="23">
        <v>24.3</v>
      </c>
      <c r="H14" s="23">
        <v>4.0000000000000001E-3</v>
      </c>
      <c r="I14" s="23">
        <v>7.2</v>
      </c>
      <c r="J14" s="23">
        <v>0</v>
      </c>
      <c r="K14" s="23">
        <v>0</v>
      </c>
      <c r="L14" s="23">
        <v>11.616</v>
      </c>
      <c r="M14" s="23">
        <v>14.616</v>
      </c>
      <c r="N14" s="23">
        <v>4.6980000000000004</v>
      </c>
      <c r="O14" s="23">
        <v>0.41699999999999998</v>
      </c>
    </row>
    <row r="15" spans="1:15" ht="30" customHeight="1">
      <c r="A15" s="22" t="str">
        <f>"6/2"</f>
        <v>6/2</v>
      </c>
      <c r="B15" s="12" t="s">
        <v>54</v>
      </c>
      <c r="C15" s="2">
        <v>200</v>
      </c>
      <c r="D15" s="23">
        <v>1.4910000000000001</v>
      </c>
      <c r="E15" s="23">
        <v>2.5430000000000001</v>
      </c>
      <c r="F15" s="23">
        <v>6.02</v>
      </c>
      <c r="G15" s="23">
        <v>128.59200000000001</v>
      </c>
      <c r="H15" s="23">
        <v>6.9000000000000006E-2</v>
      </c>
      <c r="I15" s="23">
        <v>20.448</v>
      </c>
      <c r="J15" s="23">
        <v>0</v>
      </c>
      <c r="K15" s="23">
        <v>1.4E-2</v>
      </c>
      <c r="L15" s="23">
        <v>84.938000000000002</v>
      </c>
      <c r="M15" s="23">
        <v>74.42</v>
      </c>
      <c r="N15" s="23">
        <v>51.704000000000001</v>
      </c>
      <c r="O15" s="23">
        <v>1.2210000000000001</v>
      </c>
    </row>
    <row r="16" spans="1:15" ht="42.75" customHeight="1">
      <c r="A16" s="22" t="str">
        <f>"37/8"</f>
        <v>37/8</v>
      </c>
      <c r="B16" s="29" t="s">
        <v>85</v>
      </c>
      <c r="C16" s="2">
        <v>200</v>
      </c>
      <c r="D16" s="23">
        <v>15.366</v>
      </c>
      <c r="E16" s="23">
        <v>14.05</v>
      </c>
      <c r="F16" s="23">
        <v>30.776</v>
      </c>
      <c r="G16" s="23">
        <v>299.23200000000003</v>
      </c>
      <c r="H16" s="23">
        <v>0.19</v>
      </c>
      <c r="I16" s="23">
        <v>14.4</v>
      </c>
      <c r="J16" s="23">
        <v>0</v>
      </c>
      <c r="K16" s="23">
        <v>4.2000000000000003E-2</v>
      </c>
      <c r="L16" s="23">
        <v>29.23</v>
      </c>
      <c r="M16" s="23">
        <v>211.458</v>
      </c>
      <c r="N16" s="23">
        <v>50.682000000000002</v>
      </c>
      <c r="O16" s="23">
        <v>3.1949999999999998</v>
      </c>
    </row>
    <row r="17" spans="1:15" ht="30" customHeight="1">
      <c r="A17" s="11">
        <v>5</v>
      </c>
      <c r="B17" s="12" t="s">
        <v>35</v>
      </c>
      <c r="C17" s="2">
        <v>200</v>
      </c>
      <c r="D17" s="23">
        <v>0.312</v>
      </c>
      <c r="E17" s="23">
        <v>1.2999999999999999E-2</v>
      </c>
      <c r="F17" s="23">
        <v>19.277999999999999</v>
      </c>
      <c r="G17" s="23">
        <v>174.321</v>
      </c>
      <c r="H17" s="23">
        <v>4.9000000000000002E-2</v>
      </c>
      <c r="I17" s="23">
        <v>12.68</v>
      </c>
      <c r="J17" s="23">
        <v>0</v>
      </c>
      <c r="K17" s="23">
        <v>0</v>
      </c>
      <c r="L17" s="23">
        <v>76.691999999999993</v>
      </c>
      <c r="M17" s="23">
        <v>61.579000000000001</v>
      </c>
      <c r="N17" s="23">
        <v>52.277999999999999</v>
      </c>
      <c r="O17" s="23">
        <v>1.141</v>
      </c>
    </row>
    <row r="18" spans="1:15" ht="30" customHeight="1">
      <c r="A18" s="22" t="str">
        <f>"8/13"</f>
        <v>8/13</v>
      </c>
      <c r="B18" s="12" t="s">
        <v>22</v>
      </c>
      <c r="C18" s="2">
        <v>36</v>
      </c>
      <c r="D18" s="23">
        <v>2.8079999999999998</v>
      </c>
      <c r="E18" s="23">
        <v>0.36</v>
      </c>
      <c r="F18" s="23">
        <v>17.28</v>
      </c>
      <c r="G18" s="23">
        <v>84.96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22" t="str">
        <f>"7/13"</f>
        <v>7/13</v>
      </c>
      <c r="B19" s="12" t="s">
        <v>20</v>
      </c>
      <c r="C19" s="2">
        <v>36</v>
      </c>
      <c r="D19" s="23">
        <v>2.52</v>
      </c>
      <c r="E19" s="23">
        <v>0.39600000000000002</v>
      </c>
      <c r="F19" s="23">
        <v>16.812000000000001</v>
      </c>
      <c r="G19" s="23">
        <v>77.760000000000005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11"/>
      <c r="B20" s="12" t="s">
        <v>23</v>
      </c>
      <c r="C20" s="2">
        <v>100</v>
      </c>
      <c r="D20" s="23">
        <v>0.4</v>
      </c>
      <c r="E20" s="23">
        <v>0.4</v>
      </c>
      <c r="F20" s="23">
        <v>9.8000000000000007</v>
      </c>
      <c r="G20" s="23">
        <v>45.08</v>
      </c>
      <c r="H20" s="23">
        <v>0.03</v>
      </c>
      <c r="I20" s="23">
        <v>10</v>
      </c>
      <c r="J20" s="23">
        <v>0</v>
      </c>
      <c r="K20" s="23">
        <v>0</v>
      </c>
      <c r="L20" s="23">
        <v>16</v>
      </c>
      <c r="M20" s="23">
        <v>11</v>
      </c>
      <c r="N20" s="23">
        <v>9</v>
      </c>
      <c r="O20" s="23">
        <v>2.2000000000000002</v>
      </c>
    </row>
    <row r="21" spans="1:15" ht="30" customHeight="1">
      <c r="A21" s="14"/>
      <c r="B21" s="19" t="s">
        <v>32</v>
      </c>
      <c r="C21" s="2"/>
      <c r="D21" s="23">
        <f>SUM(D14:D20)</f>
        <v>24.137999999999998</v>
      </c>
      <c r="E21" s="23">
        <f t="shared" ref="E21:O21" si="1">SUM(E14:E20)</f>
        <v>17.973000000000003</v>
      </c>
      <c r="F21" s="23">
        <f t="shared" si="1"/>
        <v>106.35399999999998</v>
      </c>
      <c r="G21" s="23">
        <f t="shared" si="1"/>
        <v>834.24500000000012</v>
      </c>
      <c r="H21" s="23">
        <f t="shared" si="1"/>
        <v>0.34199999999999997</v>
      </c>
      <c r="I21" s="23">
        <f t="shared" si="1"/>
        <v>64.728000000000009</v>
      </c>
      <c r="J21" s="23">
        <f t="shared" si="1"/>
        <v>0</v>
      </c>
      <c r="K21" s="23">
        <f t="shared" si="1"/>
        <v>5.6000000000000001E-2</v>
      </c>
      <c r="L21" s="23">
        <f t="shared" si="1"/>
        <v>218.476</v>
      </c>
      <c r="M21" s="23">
        <f t="shared" si="1"/>
        <v>373.07300000000004</v>
      </c>
      <c r="N21" s="23">
        <f t="shared" si="1"/>
        <v>168.36199999999999</v>
      </c>
      <c r="O21" s="23">
        <f t="shared" si="1"/>
        <v>8.1739999999999995</v>
      </c>
    </row>
    <row r="22" spans="1:15" ht="30" customHeight="1">
      <c r="A22" s="32" t="s">
        <v>24</v>
      </c>
      <c r="B22" s="33"/>
      <c r="C22" s="5"/>
      <c r="D22" s="23">
        <f t="shared" ref="D22:O22" si="2">D12+D21</f>
        <v>43.360999999999997</v>
      </c>
      <c r="E22" s="23">
        <f t="shared" si="2"/>
        <v>40.245000000000005</v>
      </c>
      <c r="F22" s="23">
        <f t="shared" si="2"/>
        <v>152.09299999999999</v>
      </c>
      <c r="G22" s="23">
        <f t="shared" si="2"/>
        <v>1394.9550000000002</v>
      </c>
      <c r="H22" s="23">
        <f t="shared" si="2"/>
        <v>0.48499999999999999</v>
      </c>
      <c r="I22" s="23">
        <f t="shared" si="2"/>
        <v>78.26400000000001</v>
      </c>
      <c r="J22" s="23">
        <f t="shared" si="2"/>
        <v>0</v>
      </c>
      <c r="K22" s="23">
        <f t="shared" si="2"/>
        <v>5.6000000000000001E-2</v>
      </c>
      <c r="L22" s="23">
        <f t="shared" si="2"/>
        <v>508.95500000000004</v>
      </c>
      <c r="M22" s="23">
        <f t="shared" si="2"/>
        <v>684.04700000000003</v>
      </c>
      <c r="N22" s="23">
        <f t="shared" si="2"/>
        <v>262.84199999999998</v>
      </c>
      <c r="O22" s="23">
        <f t="shared" si="2"/>
        <v>11.417999999999999</v>
      </c>
    </row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A19 A9:A11 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spec_po_pitaniu</cp:lastModifiedBy>
  <cp:lastPrinted>2021-04-06T04:12:46Z</cp:lastPrinted>
  <dcterms:created xsi:type="dcterms:W3CDTF">2019-08-21T10:33:27Z</dcterms:created>
  <dcterms:modified xsi:type="dcterms:W3CDTF">2021-04-09T12:35:55Z</dcterms:modified>
</cp:coreProperties>
</file>